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dp.sharepoint.com/sites/GF-UNDPKyrgyzRepublic/Shared Documents/2024-2024_HIV&amp;TB programme docs/Actions_GF letter_24.04.2025/"/>
    </mc:Choice>
  </mc:AlternateContent>
  <xr:revisionPtr revIDLastSave="1141" documentId="8_{FA0512B1-8B20-45CD-8F24-05533E066483}" xr6:coauthVersionLast="47" xr6:coauthVersionMax="47" xr10:uidLastSave="{6A54EA03-CF5B-490F-8D2A-994B1F8534AA}"/>
  <bookViews>
    <workbookView xWindow="-108" yWindow="-108" windowWidth="30936" windowHeight="16776" activeTab="2" xr2:uid="{6836B776-BB17-47D7-BDFF-EE4B95DFD2BD}"/>
  </bookViews>
  <sheets>
    <sheet name="ТБ" sheetId="1" r:id="rId1"/>
    <sheet name="опции" sheetId="6" r:id="rId2"/>
    <sheet name="ВИЧ" sheetId="2" r:id="rId3"/>
    <sheet name="новые запросы" sheetId="4" r:id="rId4"/>
    <sheet name="НПО, управление" sheetId="5" r:id="rId5"/>
  </sheets>
  <externalReferences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6" l="1"/>
  <c r="F10" i="2"/>
  <c r="F14" i="1"/>
  <c r="C15" i="5" l="1"/>
  <c r="F21" i="6" l="1"/>
  <c r="F20" i="6"/>
  <c r="G18" i="4"/>
  <c r="C16" i="6"/>
  <c r="C17" i="1" l="1"/>
  <c r="C10" i="6" s="1"/>
  <c r="B11" i="1"/>
  <c r="B12" i="1"/>
  <c r="B13" i="1"/>
  <c r="B14" i="1"/>
  <c r="C5" i="6" l="1"/>
  <c r="C7" i="6" l="1"/>
  <c r="G3" i="6"/>
  <c r="G2" i="6" s="1"/>
  <c r="C8" i="4"/>
  <c r="F19" i="6" s="1"/>
  <c r="G9" i="4"/>
  <c r="C21" i="2" l="1"/>
  <c r="C27" i="2" s="1"/>
  <c r="C13" i="6" s="1"/>
</calcChain>
</file>

<file path=xl/sharedStrings.xml><?xml version="1.0" encoding="utf-8"?>
<sst xmlns="http://schemas.openxmlformats.org/spreadsheetml/2006/main" count="119" uniqueCount="109">
  <si>
    <t>Таргетное секвенирование (закуплено на средства государственного бюджета)</t>
  </si>
  <si>
    <t>Экономия с закупки LPA 1 и 2, MGIT  на 2025 уменьшена сумму, такая же сумма на 2026</t>
  </si>
  <si>
    <t>Закупка ТБ препаратов (экономия после закупки ТБ препаратов, включая буфер 2027 с набором пациентов)</t>
  </si>
  <si>
    <t xml:space="preserve">Расходы на мини-сесси для клиентов в ТБ НПО </t>
  </si>
  <si>
    <t xml:space="preserve">Транспортировка мокроты </t>
  </si>
  <si>
    <t>Заработная плата сотрудники ТБ НПО</t>
  </si>
  <si>
    <t>ФОР по заработным платам сотрудников ТБ НПО</t>
  </si>
  <si>
    <t xml:space="preserve">Оплата экспертов для проведения среднесрочной оценки Национальной ТБ программы </t>
  </si>
  <si>
    <t xml:space="preserve">Конференц расходы для проведения среднесрочной оценки Национальной ТБ программы </t>
  </si>
  <si>
    <t>Предложение НЦФ</t>
  </si>
  <si>
    <t>UNDP 10% ( в связи с уменьшением активностей и, соответственно уменьшением рабочей нагрузки)</t>
  </si>
  <si>
    <t xml:space="preserve">Психолог ФОР </t>
  </si>
  <si>
    <t>Специалисты по ДКП в рамках ДЭН + 17,25%</t>
  </si>
  <si>
    <t>Специалисты по расширению ЭТ+17,25</t>
  </si>
  <si>
    <t>ФОР к специалистам по ЭТ</t>
  </si>
  <si>
    <t>Оплата МДК с сентября (врач+равный консультант) убрать+17,25%</t>
  </si>
  <si>
    <t>ФОР равного МДК</t>
  </si>
  <si>
    <t>Координация работы по ИППП (координатор, врачи, м\с) убрать с сентября+17,25%</t>
  </si>
  <si>
    <t>Сократить количество человек, участвующих в МиО визитах с 7 до 2 ( в 2025 только в 4 квартале сокращение)</t>
  </si>
  <si>
    <t>Тренинг по синдрому сгорания для медработников</t>
  </si>
  <si>
    <t>Эксперты по разработке плана по оптимизации системы транспортировки и хранения ИМН иЛС, включая 17,25%</t>
  </si>
  <si>
    <t>Эксперты по разработке и внедрению механизма дополниетльной оплаты специалситам ПМСМ, включая 17,25%</t>
  </si>
  <si>
    <t xml:space="preserve">Командировочные расходы для 1 круглого стола в 2025 </t>
  </si>
  <si>
    <t>СМС информирование</t>
  </si>
  <si>
    <t>Таргентирование</t>
  </si>
  <si>
    <t>Закупка TB-LAM тестов в 2026, на 2025 уже закуплено</t>
  </si>
  <si>
    <t>Комбинированные ЭТ на ВИЧ, ВГС и ВГВ</t>
  </si>
  <si>
    <t>Тесты на криптококк</t>
  </si>
  <si>
    <t>Тесты на беременность (сумма за 3 года)</t>
  </si>
  <si>
    <t>PSM 20%</t>
  </si>
  <si>
    <t>Оплата экспертов для технической помощи РЦКГВГиВИЧ по прогнозированию</t>
  </si>
  <si>
    <t>Ремонт региональных лабораторий диагностики ВИЧ (за исключением 2 областных центров)</t>
  </si>
  <si>
    <t>Онлайн консультанты в рамках приложения Здоровье плюс</t>
  </si>
  <si>
    <t xml:space="preserve"> Расходы, связанные с проведением БПИ </t>
  </si>
  <si>
    <t xml:space="preserve">Расходы на экспертов для разработки приказов МЗ, РЦПН, государственная регистрация бупренорфина </t>
  </si>
  <si>
    <t>РНК и ДНК тесты (ВН и ранняя диагностика ВИЧ у детей), на 2025 закупка осуществлена, на 2026 - осуществить за счет государственного бюджета</t>
  </si>
  <si>
    <t>1 сервисный Проект для ЛЖВ в г. Бишкек</t>
  </si>
  <si>
    <t>ЭТ слюновые - на базе сообщества</t>
  </si>
  <si>
    <t>Компонент ТБ</t>
  </si>
  <si>
    <t xml:space="preserve">Закупка холодовых сумок, баркоды, принтеры, термолента </t>
  </si>
  <si>
    <t>Мотивационные выплаты ВИЧ-позитивным детям, увеличение ежемесячной выплаты с 1000 до 5000 сом</t>
  </si>
  <si>
    <t>Закупка 1 MGIT машина</t>
  </si>
  <si>
    <t>Транспортировка биоматериала, ВИЧ компонент, на 10 месяцев 2026</t>
  </si>
  <si>
    <t>Контракт с ТооАшкан на тех поддержку обслуживания лабоборудования</t>
  </si>
  <si>
    <t>Техническое обслуживание рентген аппаратов с ИИ</t>
  </si>
  <si>
    <t xml:space="preserve">Расширение мотивационных выплат врачам и мед. сестрам,  по поиску потерянных из диспансерного учета ЛЖВ и прервавших АРТ (повышение мотивации медицинских сотрудников)  на всю страну. 
</t>
  </si>
  <si>
    <t>Закупка респираторов FFP3</t>
  </si>
  <si>
    <t xml:space="preserve">Диагностика нежелательных эффектов АРТ (сверх забюджетированной суммы) </t>
  </si>
  <si>
    <t>Закупка автомашин для РЦПН обеспечения непрерывной доставки метадона на сайты ПТАО (2 автомашины)</t>
  </si>
  <si>
    <t>Ремонт сайтов ПТАО для обеспечения надлежащих условий предоставления терапии ПТАО (6 сайтов)</t>
  </si>
  <si>
    <t>НПО, управление</t>
  </si>
  <si>
    <t xml:space="preserve">IT оборудование для суб-получателей </t>
  </si>
  <si>
    <t xml:space="preserve">Проведение информационно-разъяснительной работы по изменению межправительственных соглашений в целях обеспечения прав мигрантов по вопросам охраны здоровья, гонорары экспертов </t>
  </si>
  <si>
    <t>Круглые столы и  рабочие встречи, расходы на конференционное обслуживание к БЛ 47.1</t>
  </si>
  <si>
    <t xml:space="preserve">Информирование сообществ мигрантов через социальные сети, оплата экспертов </t>
  </si>
  <si>
    <t>Офисные расходы НПО</t>
  </si>
  <si>
    <t>Встречи сообщества</t>
  </si>
  <si>
    <t>Тренинги для  НПО</t>
  </si>
  <si>
    <t xml:space="preserve">Информационные мероприятия\материалы для ключевых групп </t>
  </si>
  <si>
    <t>Тренинги, встречи для НПО</t>
  </si>
  <si>
    <t>Адвокационные мероприятия для сообщества СР</t>
  </si>
  <si>
    <t xml:space="preserve"> </t>
  </si>
  <si>
    <t>USD</t>
  </si>
  <si>
    <t xml:space="preserve">Текущая сумма гранта </t>
  </si>
  <si>
    <t xml:space="preserve">Новая сумма гранта </t>
  </si>
  <si>
    <t xml:space="preserve">Сумма де-аллокации </t>
  </si>
  <si>
    <t>7% GMS</t>
  </si>
  <si>
    <t>Вклад ПРООН</t>
  </si>
  <si>
    <t>Сумма к деприоритезации</t>
  </si>
  <si>
    <t>Техническая помощь ТБ программе (предполагалась миссия ВОЗ)</t>
  </si>
  <si>
    <t>ТБ компонент - на обсуждение</t>
  </si>
  <si>
    <t>Закупка лабораторного модуля для НРЛ</t>
  </si>
  <si>
    <t xml:space="preserve">Конференц расходы для тренингов для врачей ПСМП по КП </t>
  </si>
  <si>
    <t xml:space="preserve">Конференц расходы тренинги для фтизиатров </t>
  </si>
  <si>
    <t xml:space="preserve">Участие в международных тренингах, конференциях </t>
  </si>
  <si>
    <t>Обновление КП по туберкулезу, включая уровень ПМСП, введение раздела Активный скрининг на туберкулез, новые методы диагностики и схемы лечения. Поддержка рабочих групп</t>
  </si>
  <si>
    <t xml:space="preserve">Контракты на техподдержку оборудования </t>
  </si>
  <si>
    <t>Поездки для технической помощи по прогнозированию</t>
  </si>
  <si>
    <t>ВИЧ компонент - на обсуждение</t>
  </si>
  <si>
    <t>Новые запросы компонент ТБ</t>
  </si>
  <si>
    <t>Ремонт сайтов ПТАО для обеспечения надлежащих условий предоставления терапии ПТАО (3 сайта)</t>
  </si>
  <si>
    <t>Ремонт автомашин для РЦПН для обеспечения непрерывной доставки метадона на сайты ПТАО (2 автомашины)</t>
  </si>
  <si>
    <t>ТБ компонент согласованный список</t>
  </si>
  <si>
    <t>ТБ компонент включая только согласованный список</t>
  </si>
  <si>
    <t>ТБ компонент включая дополнительные предложения</t>
  </si>
  <si>
    <t>ВИЧ компонент согласованный список</t>
  </si>
  <si>
    <t>РЦПН согласованный список</t>
  </si>
  <si>
    <t>Компонент ВИЧ первоначальный запрос</t>
  </si>
  <si>
    <t>Компонент ВИЧ список после обсуждения 11.07.2025</t>
  </si>
  <si>
    <t xml:space="preserve">Расходы, связанные с продолжением курса Организация и проведение системы управления качеством в лабораториях ВИЧ </t>
  </si>
  <si>
    <t xml:space="preserve">Транспортные расходы ПРООН, поездки, МиО визиты </t>
  </si>
  <si>
    <t>ВИЧ компонент включая только согласованный список</t>
  </si>
  <si>
    <t>ВИЧ компонент включая дополнительные предложения</t>
  </si>
  <si>
    <t>Всего включая только согласованные списки</t>
  </si>
  <si>
    <t>Всего включая дополнительные предложения</t>
  </si>
  <si>
    <t>Новые запросы компонент ВИЧ первоначальный запрос</t>
  </si>
  <si>
    <t>Новые запросы компонент ВИЧ список после обсуждения 11.07.2025</t>
  </si>
  <si>
    <t>Создание видеоматериалов для сообществ</t>
  </si>
  <si>
    <t xml:space="preserve">Тесты СД4 на 2026 г. </t>
  </si>
  <si>
    <t>GenExp тесты на 2026 (Xpert MTB/RIF ULTRA Cartridge, Xpert MTB/XDR Cartridge)</t>
  </si>
  <si>
    <t>GenExp модуль</t>
  </si>
  <si>
    <t xml:space="preserve">Надбавки сотрудникам НЦФ, ОЦБТ, лабораторным сотрудникам на 2026 г. </t>
  </si>
  <si>
    <t>Мотивационная стратегия для медицинских работников ПМСП за выявление новых случаев ТБ</t>
  </si>
  <si>
    <t>ЦРЗиМТ</t>
  </si>
  <si>
    <t>Увеличение уровня заработных плат сотрудникам ГРП ЦРЗиМТ с 4 квартал 2025</t>
  </si>
  <si>
    <t>информация не предоставлена</t>
  </si>
  <si>
    <t>???</t>
  </si>
  <si>
    <t xml:space="preserve">Психолог РЦ СПИД с сентября + 17,25% +ФОР </t>
  </si>
  <si>
    <t>Надбавки сотрудникам РЦКГВГиВИЧ на 2026 г. (сумма, не вошедшая в согласованный список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</si>
</sst>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7" xfId="0" applyFont="1" applyBorder="1"/>
    <xf numFmtId="0" fontId="1" fillId="0" borderId="9" xfId="0" applyFont="1" applyBorder="1"/>
    <xf numFmtId="0" fontId="1" fillId="0" borderId="11" xfId="0" applyFont="1" applyBorder="1"/>
    <xf numFmtId="0" fontId="0" fillId="0" borderId="12" xfId="0" applyBorder="1"/>
    <xf numFmtId="0" fontId="3" fillId="0" borderId="12" xfId="0" applyFont="1" applyBorder="1"/>
    <xf numFmtId="0" fontId="0" fillId="0" borderId="0" xfId="0" applyAlignment="1">
      <alignment vertical="center" wrapText="1"/>
    </xf>
    <xf numFmtId="0" fontId="0" fillId="0" borderId="8" xfId="0" applyBorder="1" applyAlignment="1">
      <alignment vertical="top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1" fillId="0" borderId="0" xfId="0" applyFont="1" applyBorder="1"/>
    <xf numFmtId="0" fontId="0" fillId="0" borderId="18" xfId="0" applyBorder="1" applyAlignment="1">
      <alignment wrapText="1"/>
    </xf>
    <xf numFmtId="0" fontId="1" fillId="0" borderId="19" xfId="0" applyFont="1" applyBorder="1"/>
    <xf numFmtId="0" fontId="0" fillId="0" borderId="20" xfId="0" applyBorder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6" xfId="0" applyFill="1" applyBorder="1" applyAlignment="1">
      <alignment vertical="top" wrapText="1"/>
    </xf>
    <xf numFmtId="0" fontId="0" fillId="0" borderId="7" xfId="0" applyFill="1" applyBorder="1" applyAlignment="1">
      <alignment vertical="top"/>
    </xf>
    <xf numFmtId="0" fontId="0" fillId="0" borderId="8" xfId="0" applyFill="1" applyBorder="1" applyAlignment="1">
      <alignment vertical="top" wrapText="1"/>
    </xf>
    <xf numFmtId="0" fontId="4" fillId="0" borderId="9" xfId="0" applyFont="1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10" xfId="0" applyFill="1" applyBorder="1" applyAlignment="1">
      <alignment vertical="top" wrapText="1"/>
    </xf>
    <xf numFmtId="0" fontId="0" fillId="0" borderId="9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2" xfId="0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0" fillId="0" borderId="0" xfId="0" applyBorder="1" applyAlignment="1">
      <alignment wrapText="1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4" fillId="0" borderId="12" xfId="0" applyFont="1" applyBorder="1" applyAlignment="1">
      <alignment horizontal="right" vertical="top"/>
    </xf>
    <xf numFmtId="0" fontId="0" fillId="0" borderId="6" xfId="0" applyBorder="1" applyAlignment="1">
      <alignment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1" xfId="0" applyFill="1" applyBorder="1"/>
    <xf numFmtId="0" fontId="0" fillId="0" borderId="6" xfId="0" applyBorder="1" applyAlignment="1">
      <alignment vertical="top"/>
    </xf>
    <xf numFmtId="0" fontId="0" fillId="0" borderId="11" xfId="0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/>
    <xf numFmtId="0" fontId="0" fillId="0" borderId="8" xfId="0" applyBorder="1" applyAlignment="1"/>
    <xf numFmtId="0" fontId="4" fillId="0" borderId="11" xfId="0" applyFont="1" applyBorder="1" applyAlignment="1"/>
    <xf numFmtId="0" fontId="0" fillId="2" borderId="1" xfId="0" applyFill="1" applyBorder="1" applyAlignment="1">
      <alignment wrapText="1"/>
    </xf>
    <xf numFmtId="0" fontId="1" fillId="2" borderId="1" xfId="0" applyFont="1" applyFill="1" applyBorder="1"/>
    <xf numFmtId="0" fontId="0" fillId="2" borderId="10" xfId="0" applyFill="1" applyBorder="1" applyAlignment="1">
      <alignment wrapText="1"/>
    </xf>
    <xf numFmtId="0" fontId="1" fillId="2" borderId="1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dp.sharepoint.com/sites/GF-UNDPKyrgyzRepublic/Shared%20Documents/2024-2024_HIV&amp;TB%20programme%20docs/Actions_GF%20letter_24.04.2025/&#1058;&#1041;_&#1086;&#1090;&#1076;&#1077;&#1083;&#1100;&#1085;&#1086;_09.07.2025_NTP.xlsx" TargetMode="External"/><Relationship Id="rId1" Type="http://schemas.openxmlformats.org/officeDocument/2006/relationships/externalLinkPath" Target="&#1058;&#1041;_&#1086;&#1090;&#1076;&#1077;&#1083;&#1100;&#1085;&#1086;_09.07.2025_NT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MM"/>
      <sheetName val="ТБ"/>
    </sheetNames>
    <sheetDataSet>
      <sheetData sheetId="0" refreshError="1"/>
      <sheetData sheetId="1">
        <row r="22">
          <cell r="C22" t="str">
            <v xml:space="preserve">Оплата экспертов для ежегодного анализа результатов имплементации Тб программы, эксперты </v>
          </cell>
        </row>
        <row r="23">
          <cell r="C23" t="str">
            <v>9-Ежегодный анализ результатов имплементации Тб программы, расходы на поездки</v>
          </cell>
        </row>
        <row r="24">
          <cell r="C24" t="str">
            <v xml:space="preserve">Командировочные расходы по Операционному исследованию </v>
          </cell>
        </row>
        <row r="25">
          <cell r="C25" t="str">
            <v xml:space="preserve">Оплата сотрудников по Операционному исследованию по Операционному исследованию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2BCD-BA5E-4368-BF6E-F9DBAE6F9DD6}">
  <dimension ref="B2:F22"/>
  <sheetViews>
    <sheetView topLeftCell="A7" zoomScale="80" zoomScaleNormal="80" workbookViewId="0">
      <selection activeCell="F14" sqref="F14"/>
    </sheetView>
  </sheetViews>
  <sheetFormatPr defaultRowHeight="14.4" x14ac:dyDescent="0.3"/>
  <cols>
    <col min="2" max="2" width="28.33203125" customWidth="1"/>
    <col min="3" max="3" width="27.88671875" customWidth="1"/>
    <col min="4" max="4" width="17.88671875" customWidth="1"/>
    <col min="5" max="5" width="36.44140625" customWidth="1"/>
    <col min="6" max="6" width="18.88671875" customWidth="1"/>
    <col min="10" max="10" width="20.109375" customWidth="1"/>
    <col min="11" max="11" width="24.5546875" customWidth="1"/>
  </cols>
  <sheetData>
    <row r="2" spans="2:6" ht="15" thickBot="1" x14ac:dyDescent="0.35">
      <c r="B2" t="s">
        <v>82</v>
      </c>
      <c r="E2" t="s">
        <v>70</v>
      </c>
    </row>
    <row r="3" spans="2:6" ht="57.6" x14ac:dyDescent="0.3">
      <c r="B3" s="31" t="s">
        <v>2</v>
      </c>
      <c r="C3" s="32">
        <v>598325</v>
      </c>
      <c r="E3" s="25" t="s">
        <v>71</v>
      </c>
      <c r="F3" s="30">
        <v>744735</v>
      </c>
    </row>
    <row r="4" spans="2:6" ht="28.8" x14ac:dyDescent="0.3">
      <c r="B4" s="33" t="s">
        <v>3</v>
      </c>
      <c r="C4" s="34">
        <v>4975.0391512694196</v>
      </c>
      <c r="E4" s="33" t="s">
        <v>72</v>
      </c>
      <c r="F4" s="37">
        <v>38417.423739532402</v>
      </c>
    </row>
    <row r="5" spans="2:6" ht="28.8" x14ac:dyDescent="0.3">
      <c r="B5" s="35" t="s">
        <v>4</v>
      </c>
      <c r="C5" s="34">
        <v>17816.6980245712</v>
      </c>
      <c r="E5" s="33" t="s">
        <v>73</v>
      </c>
      <c r="F5" s="37">
        <v>30245.363601741999</v>
      </c>
    </row>
    <row r="6" spans="2:6" ht="28.8" x14ac:dyDescent="0.3">
      <c r="B6" s="33" t="s">
        <v>5</v>
      </c>
      <c r="C6" s="34">
        <v>8713.07339449541</v>
      </c>
      <c r="E6" s="33" t="s">
        <v>74</v>
      </c>
      <c r="F6" s="37">
        <v>17136.566666666698</v>
      </c>
    </row>
    <row r="7" spans="2:6" ht="72" x14ac:dyDescent="0.3">
      <c r="B7" s="33" t="s">
        <v>6</v>
      </c>
      <c r="C7" s="34">
        <v>968.11926605504595</v>
      </c>
      <c r="E7" s="33" t="s">
        <v>75</v>
      </c>
      <c r="F7" s="37">
        <v>4527.5</v>
      </c>
    </row>
    <row r="8" spans="2:6" ht="43.2" x14ac:dyDescent="0.3">
      <c r="B8" s="33" t="s">
        <v>69</v>
      </c>
      <c r="C8" s="34">
        <v>100000</v>
      </c>
      <c r="E8" s="33" t="s">
        <v>76</v>
      </c>
      <c r="F8" s="37">
        <v>52042.53</v>
      </c>
    </row>
    <row r="9" spans="2:6" ht="57.6" x14ac:dyDescent="0.3">
      <c r="B9" s="33" t="s">
        <v>7</v>
      </c>
      <c r="C9" s="34">
        <v>12000</v>
      </c>
      <c r="E9" s="33" t="s">
        <v>99</v>
      </c>
      <c r="F9" s="37">
        <v>360190</v>
      </c>
    </row>
    <row r="10" spans="2:6" ht="57.6" x14ac:dyDescent="0.3">
      <c r="B10" s="33" t="s">
        <v>8</v>
      </c>
      <c r="C10" s="34">
        <v>3638</v>
      </c>
      <c r="E10" s="33" t="s">
        <v>100</v>
      </c>
      <c r="F10" s="37">
        <v>24300</v>
      </c>
    </row>
    <row r="11" spans="2:6" ht="66.45" customHeight="1" x14ac:dyDescent="0.3">
      <c r="B11" s="28" t="str">
        <f>[1]ТБ!C22</f>
        <v xml:space="preserve">Оплата экспертов для ежегодного анализа результатов имплементации Тб программы, эксперты </v>
      </c>
      <c r="C11" s="34">
        <v>47182.079857142802</v>
      </c>
      <c r="E11" s="33" t="s">
        <v>101</v>
      </c>
      <c r="F11" s="37">
        <v>51794</v>
      </c>
    </row>
    <row r="12" spans="2:6" ht="43.8" thickBot="1" x14ac:dyDescent="0.35">
      <c r="B12" s="28" t="str">
        <f>[1]ТБ!C23</f>
        <v>9-Ежегодный анализ результатов имплементации Тб программы, расходы на поездки</v>
      </c>
      <c r="C12" s="34">
        <v>7606.4695945465701</v>
      </c>
      <c r="E12" s="36" t="s">
        <v>102</v>
      </c>
      <c r="F12" s="38">
        <v>22497</v>
      </c>
    </row>
    <row r="13" spans="2:6" ht="28.8" x14ac:dyDescent="0.3">
      <c r="B13" s="28" t="str">
        <f>[1]ТБ!C24</f>
        <v xml:space="preserve">Командировочные расходы по Операционному исследованию </v>
      </c>
      <c r="C13" s="34">
        <v>12460.716089842999</v>
      </c>
      <c r="E13" s="53"/>
      <c r="F13" s="54"/>
    </row>
    <row r="14" spans="2:6" ht="57.6" x14ac:dyDescent="0.3">
      <c r="B14" s="28" t="str">
        <f>[1]ТБ!C25</f>
        <v xml:space="preserve">Оплата сотрудников по Операционному исследованию по Операционному исследованию </v>
      </c>
      <c r="C14" s="34">
        <v>31270</v>
      </c>
      <c r="F14" s="4">
        <f>SUM(F3:F12)</f>
        <v>1345885.384007941</v>
      </c>
    </row>
    <row r="15" spans="2:6" ht="43.2" x14ac:dyDescent="0.3">
      <c r="B15" s="33" t="s">
        <v>1</v>
      </c>
      <c r="C15" s="37">
        <v>15000</v>
      </c>
    </row>
    <row r="16" spans="2:6" ht="43.8" thickBot="1" x14ac:dyDescent="0.35">
      <c r="B16" s="36" t="s">
        <v>0</v>
      </c>
      <c r="C16" s="38">
        <v>528000</v>
      </c>
    </row>
    <row r="17" spans="2:3" x14ac:dyDescent="0.3">
      <c r="C17" s="4">
        <f>SUM(C3:C16)</f>
        <v>1387955.1953779235</v>
      </c>
    </row>
    <row r="20" spans="2:3" x14ac:dyDescent="0.3">
      <c r="B20" t="s">
        <v>9</v>
      </c>
    </row>
    <row r="21" spans="2:3" ht="15" thickBot="1" x14ac:dyDescent="0.35"/>
    <row r="22" spans="2:3" ht="58.2" thickBot="1" x14ac:dyDescent="0.35">
      <c r="B22" s="39" t="s">
        <v>10</v>
      </c>
      <c r="C22" s="40">
        <v>138795.57999999999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3847-735E-4FAF-B645-5FCB3A040F22}">
  <dimension ref="B1:G22"/>
  <sheetViews>
    <sheetView topLeftCell="A10" workbookViewId="0">
      <selection activeCell="E11" sqref="E11"/>
    </sheetView>
  </sheetViews>
  <sheetFormatPr defaultRowHeight="14.4" x14ac:dyDescent="0.3"/>
  <cols>
    <col min="2" max="2" width="24.88671875" customWidth="1"/>
    <col min="3" max="3" width="11.44140625" customWidth="1"/>
    <col min="5" max="5" width="25.21875" customWidth="1"/>
    <col min="6" max="6" width="20.77734375" customWidth="1"/>
  </cols>
  <sheetData>
    <row r="1" spans="2:7" x14ac:dyDescent="0.3">
      <c r="B1" s="15"/>
      <c r="C1" s="16" t="s">
        <v>62</v>
      </c>
      <c r="D1" s="17"/>
    </row>
    <row r="2" spans="2:7" x14ac:dyDescent="0.3">
      <c r="B2" s="18" t="s">
        <v>63</v>
      </c>
      <c r="C2" s="19">
        <v>27861752</v>
      </c>
      <c r="D2" s="20"/>
      <c r="F2" t="s">
        <v>67</v>
      </c>
      <c r="G2" s="4">
        <f>G3+G4</f>
        <v>236477.75000000003</v>
      </c>
    </row>
    <row r="3" spans="2:7" x14ac:dyDescent="0.3">
      <c r="B3" s="18" t="s">
        <v>64</v>
      </c>
      <c r="C3" s="19">
        <v>24585827</v>
      </c>
      <c r="D3" s="20"/>
      <c r="F3" s="2" t="s">
        <v>66</v>
      </c>
      <c r="G3" s="2">
        <f>C5</f>
        <v>229314.75000000003</v>
      </c>
    </row>
    <row r="4" spans="2:7" ht="43.2" x14ac:dyDescent="0.3">
      <c r="B4" s="18" t="s">
        <v>65</v>
      </c>
      <c r="C4" s="21">
        <v>3275925</v>
      </c>
      <c r="D4" s="20"/>
      <c r="F4" s="1" t="s">
        <v>90</v>
      </c>
      <c r="G4" s="2">
        <v>7163</v>
      </c>
    </row>
    <row r="5" spans="2:7" x14ac:dyDescent="0.3">
      <c r="B5" s="18" t="s">
        <v>66</v>
      </c>
      <c r="C5" s="19">
        <f>C4*7%</f>
        <v>229314.75000000003</v>
      </c>
      <c r="D5" s="20"/>
    </row>
    <row r="6" spans="2:7" x14ac:dyDescent="0.3">
      <c r="B6" s="18"/>
      <c r="C6" s="19"/>
      <c r="D6" s="20"/>
    </row>
    <row r="7" spans="2:7" ht="15" thickBot="1" x14ac:dyDescent="0.35">
      <c r="B7" s="22" t="s">
        <v>68</v>
      </c>
      <c r="C7" s="23">
        <f>C4-C5</f>
        <v>3046610.25</v>
      </c>
      <c r="D7" s="24"/>
    </row>
    <row r="10" spans="2:7" ht="43.2" x14ac:dyDescent="0.3">
      <c r="B10" s="1" t="s">
        <v>83</v>
      </c>
      <c r="C10" s="3">
        <f>ТБ!C17</f>
        <v>1387955.1953779235</v>
      </c>
    </row>
    <row r="11" spans="2:7" ht="43.2" x14ac:dyDescent="0.3">
      <c r="B11" s="65" t="s">
        <v>84</v>
      </c>
      <c r="C11" s="66"/>
    </row>
    <row r="13" spans="2:7" ht="43.2" x14ac:dyDescent="0.3">
      <c r="B13" s="1" t="s">
        <v>91</v>
      </c>
      <c r="C13" s="3">
        <f>ВИЧ!C27+ВИЧ!C31</f>
        <v>325523.3496641735</v>
      </c>
    </row>
    <row r="14" spans="2:7" ht="43.2" x14ac:dyDescent="0.3">
      <c r="B14" s="65" t="s">
        <v>92</v>
      </c>
      <c r="C14" s="66"/>
    </row>
    <row r="16" spans="2:7" x14ac:dyDescent="0.3">
      <c r="B16" s="2" t="s">
        <v>50</v>
      </c>
      <c r="C16" s="3">
        <f>'НПО, управление'!C15</f>
        <v>371092.58778055501</v>
      </c>
    </row>
    <row r="18" spans="2:6" ht="15" thickBot="1" x14ac:dyDescent="0.35"/>
    <row r="19" spans="2:6" ht="28.8" x14ac:dyDescent="0.3">
      <c r="B19" s="52" t="s">
        <v>93</v>
      </c>
      <c r="C19" s="8">
        <f>C10+C13+C16+G4</f>
        <v>2091734.1328226521</v>
      </c>
      <c r="E19" s="59" t="s">
        <v>79</v>
      </c>
      <c r="F19" s="8">
        <f>'новые запросы'!C8</f>
        <v>199583</v>
      </c>
    </row>
    <row r="20" spans="2:6" ht="43.8" thickBot="1" x14ac:dyDescent="0.35">
      <c r="B20" s="67" t="s">
        <v>94</v>
      </c>
      <c r="C20" s="68"/>
      <c r="E20" s="28" t="s">
        <v>96</v>
      </c>
      <c r="F20" s="9">
        <f>'новые запросы'!G18</f>
        <v>169315.07</v>
      </c>
    </row>
    <row r="21" spans="2:6" ht="43.2" x14ac:dyDescent="0.3">
      <c r="E21" s="28" t="s">
        <v>95</v>
      </c>
      <c r="F21" s="9">
        <f>'новые запросы'!G9</f>
        <v>214815.07</v>
      </c>
    </row>
    <row r="22" spans="2:6" ht="58.2" thickBot="1" x14ac:dyDescent="0.35">
      <c r="E22" s="29" t="s">
        <v>104</v>
      </c>
      <c r="F22" s="60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77AB-24AB-4EEA-AAFA-579B63E5BF58}">
  <dimension ref="B1:F34"/>
  <sheetViews>
    <sheetView tabSelected="1" topLeftCell="A7" workbookViewId="0">
      <selection activeCell="F10" sqref="F10"/>
    </sheetView>
  </sheetViews>
  <sheetFormatPr defaultRowHeight="14.4" x14ac:dyDescent="0.3"/>
  <cols>
    <col min="2" max="2" width="30.109375" customWidth="1"/>
    <col min="3" max="3" width="22.88671875" customWidth="1"/>
    <col min="5" max="5" width="28.77734375" customWidth="1"/>
    <col min="6" max="7" width="13.5546875" customWidth="1"/>
    <col min="8" max="8" width="13.88671875" customWidth="1"/>
  </cols>
  <sheetData>
    <row r="1" spans="2:6" ht="15" thickBot="1" x14ac:dyDescent="0.35">
      <c r="B1" t="s">
        <v>85</v>
      </c>
      <c r="E1" t="s">
        <v>78</v>
      </c>
    </row>
    <row r="2" spans="2:6" ht="72" x14ac:dyDescent="0.3">
      <c r="B2" s="25" t="s">
        <v>107</v>
      </c>
      <c r="C2" s="61">
        <v>10103.715517241379</v>
      </c>
      <c r="E2" s="52" t="s">
        <v>35</v>
      </c>
      <c r="F2" s="30">
        <v>460410</v>
      </c>
    </row>
    <row r="3" spans="2:6" x14ac:dyDescent="0.3">
      <c r="B3" s="26" t="s">
        <v>11</v>
      </c>
      <c r="C3" s="62">
        <v>1204.16091954023</v>
      </c>
      <c r="E3" s="26" t="s">
        <v>29</v>
      </c>
      <c r="F3" s="56">
        <v>92082</v>
      </c>
    </row>
    <row r="4" spans="2:6" ht="28.8" x14ac:dyDescent="0.3">
      <c r="B4" s="26" t="s">
        <v>12</v>
      </c>
      <c r="C4" s="62">
        <v>6603.7356321839079</v>
      </c>
      <c r="E4" s="26" t="s">
        <v>36</v>
      </c>
      <c r="F4" s="56">
        <v>61500</v>
      </c>
    </row>
    <row r="5" spans="2:6" ht="28.8" x14ac:dyDescent="0.3">
      <c r="B5" s="26" t="s">
        <v>13</v>
      </c>
      <c r="C5" s="62">
        <v>20207.431034482757</v>
      </c>
      <c r="E5" s="26" t="s">
        <v>37</v>
      </c>
      <c r="F5" s="56">
        <v>42823</v>
      </c>
    </row>
    <row r="6" spans="2:6" x14ac:dyDescent="0.3">
      <c r="B6" s="26" t="s">
        <v>14</v>
      </c>
      <c r="C6" s="62">
        <v>2408.32183908046</v>
      </c>
      <c r="E6" s="26" t="s">
        <v>29</v>
      </c>
      <c r="F6" s="56">
        <v>8564.6</v>
      </c>
    </row>
    <row r="7" spans="2:6" ht="72" x14ac:dyDescent="0.3">
      <c r="B7" s="26" t="s">
        <v>15</v>
      </c>
      <c r="C7" s="62">
        <v>15790.475287356323</v>
      </c>
      <c r="E7" s="26" t="s">
        <v>89</v>
      </c>
      <c r="F7" s="56">
        <v>11845</v>
      </c>
    </row>
    <row r="8" spans="2:6" x14ac:dyDescent="0.3">
      <c r="B8" s="63" t="s">
        <v>16</v>
      </c>
      <c r="C8" s="62">
        <v>914.17931034482763</v>
      </c>
      <c r="E8" s="26" t="s">
        <v>98</v>
      </c>
      <c r="F8" s="56">
        <v>71890</v>
      </c>
    </row>
    <row r="9" spans="2:6" ht="58.2" thickBot="1" x14ac:dyDescent="0.35">
      <c r="B9" s="26" t="s">
        <v>17</v>
      </c>
      <c r="C9" s="62">
        <v>15640.745747126435</v>
      </c>
      <c r="E9" s="27" t="s">
        <v>108</v>
      </c>
      <c r="F9" s="57">
        <v>13216</v>
      </c>
    </row>
    <row r="10" spans="2:6" ht="57.6" x14ac:dyDescent="0.3">
      <c r="B10" s="26" t="s">
        <v>18</v>
      </c>
      <c r="C10" s="62">
        <v>17239.03448275862</v>
      </c>
      <c r="E10" s="41"/>
      <c r="F10" s="46">
        <f>SUM(F2:F9)</f>
        <v>762330.6</v>
      </c>
    </row>
    <row r="11" spans="2:6" ht="28.8" x14ac:dyDescent="0.3">
      <c r="B11" s="26" t="s">
        <v>19</v>
      </c>
      <c r="C11" s="62">
        <v>8119.7011494252874</v>
      </c>
      <c r="E11" s="41"/>
      <c r="F11" s="44"/>
    </row>
    <row r="12" spans="2:6" ht="57.6" x14ac:dyDescent="0.3">
      <c r="B12" s="26" t="s">
        <v>20</v>
      </c>
      <c r="C12" s="62">
        <v>4663.6874712643676</v>
      </c>
      <c r="E12" s="41"/>
      <c r="F12" s="46"/>
    </row>
    <row r="13" spans="2:6" ht="72" x14ac:dyDescent="0.3">
      <c r="B13" s="26" t="s">
        <v>21</v>
      </c>
      <c r="C13" s="62">
        <v>4663.6874712643676</v>
      </c>
      <c r="E13" s="41"/>
      <c r="F13" s="44"/>
    </row>
    <row r="14" spans="2:6" ht="28.8" x14ac:dyDescent="0.3">
      <c r="B14" s="26" t="s">
        <v>22</v>
      </c>
      <c r="C14" s="62">
        <v>1025</v>
      </c>
      <c r="F14" s="4"/>
    </row>
    <row r="15" spans="2:6" x14ac:dyDescent="0.3">
      <c r="B15" s="26" t="s">
        <v>23</v>
      </c>
      <c r="C15" s="62">
        <v>1241.3793103448277</v>
      </c>
    </row>
    <row r="16" spans="2:6" x14ac:dyDescent="0.3">
      <c r="B16" s="26" t="s">
        <v>24</v>
      </c>
      <c r="C16" s="62">
        <v>1133.6039080459771</v>
      </c>
    </row>
    <row r="17" spans="2:4" ht="28.8" x14ac:dyDescent="0.3">
      <c r="B17" s="26" t="s">
        <v>25</v>
      </c>
      <c r="C17" s="62">
        <v>2220</v>
      </c>
    </row>
    <row r="18" spans="2:4" ht="28.8" x14ac:dyDescent="0.3">
      <c r="B18" s="26" t="s">
        <v>26</v>
      </c>
      <c r="C18" s="62">
        <v>1403</v>
      </c>
    </row>
    <row r="19" spans="2:4" x14ac:dyDescent="0.3">
      <c r="B19" s="63" t="s">
        <v>27</v>
      </c>
      <c r="C19" s="62">
        <v>707</v>
      </c>
    </row>
    <row r="20" spans="2:4" ht="28.8" x14ac:dyDescent="0.3">
      <c r="B20" s="26" t="s">
        <v>28</v>
      </c>
      <c r="C20" s="62">
        <v>12000</v>
      </c>
    </row>
    <row r="21" spans="2:4" x14ac:dyDescent="0.3">
      <c r="B21" s="14" t="s">
        <v>29</v>
      </c>
      <c r="C21" s="62">
        <f>SUM(C17+C18+C19+C20)*20%</f>
        <v>3266</v>
      </c>
    </row>
    <row r="22" spans="2:4" ht="57.6" x14ac:dyDescent="0.3">
      <c r="B22" s="26" t="s">
        <v>30</v>
      </c>
      <c r="C22" s="62">
        <v>4800</v>
      </c>
    </row>
    <row r="23" spans="2:4" ht="28.8" x14ac:dyDescent="0.3">
      <c r="B23" s="26" t="s">
        <v>77</v>
      </c>
      <c r="C23" s="62">
        <v>8718</v>
      </c>
    </row>
    <row r="24" spans="2:4" ht="57.6" x14ac:dyDescent="0.3">
      <c r="B24" s="26" t="s">
        <v>31</v>
      </c>
      <c r="C24" s="62">
        <v>77774</v>
      </c>
    </row>
    <row r="25" spans="2:4" ht="28.8" x14ac:dyDescent="0.3">
      <c r="B25" s="26" t="s">
        <v>32</v>
      </c>
      <c r="C25" s="62">
        <v>15067.28735632184</v>
      </c>
    </row>
    <row r="26" spans="2:4" ht="29.4" thickBot="1" x14ac:dyDescent="0.35">
      <c r="B26" s="27" t="s">
        <v>33</v>
      </c>
      <c r="C26" s="64">
        <v>43483.203227391903</v>
      </c>
    </row>
    <row r="27" spans="2:4" x14ac:dyDescent="0.3">
      <c r="B27" s="41"/>
      <c r="C27" s="43">
        <f>SUM(C2:C26)</f>
        <v>280397.3496641735</v>
      </c>
    </row>
    <row r="28" spans="2:4" x14ac:dyDescent="0.3">
      <c r="B28" s="41"/>
      <c r="C28" s="42"/>
    </row>
    <row r="29" spans="2:4" x14ac:dyDescent="0.3">
      <c r="B29" s="41"/>
      <c r="C29" s="42"/>
    </row>
    <row r="30" spans="2:4" x14ac:dyDescent="0.3">
      <c r="B30" s="6" t="s">
        <v>86</v>
      </c>
      <c r="C30" s="7"/>
      <c r="D30" s="6"/>
    </row>
    <row r="31" spans="2:4" ht="77.400000000000006" customHeight="1" x14ac:dyDescent="0.3">
      <c r="B31" s="5" t="s">
        <v>34</v>
      </c>
      <c r="C31" s="45">
        <v>45126</v>
      </c>
    </row>
    <row r="34" spans="2:2" x14ac:dyDescent="0.3">
      <c r="B34" s="4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6358F-88C7-4783-AC35-6B71A0CA80F7}">
  <dimension ref="B2:G19"/>
  <sheetViews>
    <sheetView workbookViewId="0">
      <selection activeCell="B11" sqref="B11"/>
    </sheetView>
  </sheetViews>
  <sheetFormatPr defaultRowHeight="14.4" x14ac:dyDescent="0.3"/>
  <cols>
    <col min="2" max="2" width="39.44140625" customWidth="1"/>
    <col min="3" max="3" width="15.33203125" customWidth="1"/>
    <col min="6" max="6" width="49.88671875" customWidth="1"/>
    <col min="7" max="7" width="18.109375" customWidth="1"/>
  </cols>
  <sheetData>
    <row r="2" spans="2:7" x14ac:dyDescent="0.3">
      <c r="B2" t="s">
        <v>38</v>
      </c>
      <c r="F2" t="s">
        <v>87</v>
      </c>
    </row>
    <row r="3" spans="2:7" ht="28.8" x14ac:dyDescent="0.3">
      <c r="B3" s="48" t="s">
        <v>39</v>
      </c>
      <c r="C3" s="50">
        <v>26983</v>
      </c>
      <c r="F3" s="5" t="s">
        <v>40</v>
      </c>
      <c r="G3" s="50">
        <v>93515.07</v>
      </c>
    </row>
    <row r="4" spans="2:7" ht="28.8" x14ac:dyDescent="0.3">
      <c r="B4" s="48" t="s">
        <v>41</v>
      </c>
      <c r="C4" s="50">
        <v>57600</v>
      </c>
      <c r="F4" s="5" t="s">
        <v>42</v>
      </c>
      <c r="G4" s="50">
        <v>8500</v>
      </c>
    </row>
    <row r="5" spans="2:7" ht="62.55" customHeight="1" x14ac:dyDescent="0.3">
      <c r="B5" s="48" t="s">
        <v>43</v>
      </c>
      <c r="C5" s="50">
        <v>23000</v>
      </c>
      <c r="F5" s="47" t="s">
        <v>45</v>
      </c>
      <c r="G5" s="50">
        <v>23886</v>
      </c>
    </row>
    <row r="6" spans="2:7" ht="36" customHeight="1" x14ac:dyDescent="0.3">
      <c r="B6" s="49" t="s">
        <v>44</v>
      </c>
      <c r="C6" s="50">
        <v>20000</v>
      </c>
      <c r="F6" s="47" t="s">
        <v>47</v>
      </c>
      <c r="G6" s="51">
        <v>8414</v>
      </c>
    </row>
    <row r="7" spans="2:7" ht="28.8" x14ac:dyDescent="0.3">
      <c r="B7" s="48" t="s">
        <v>46</v>
      </c>
      <c r="C7" s="50">
        <v>72000</v>
      </c>
      <c r="F7" s="47" t="s">
        <v>48</v>
      </c>
      <c r="G7" s="51">
        <v>50500</v>
      </c>
    </row>
    <row r="8" spans="2:7" ht="28.8" x14ac:dyDescent="0.3">
      <c r="B8" s="13"/>
      <c r="C8" s="4">
        <f>SUM(C3:C7)</f>
        <v>199583</v>
      </c>
      <c r="F8" s="47" t="s">
        <v>49</v>
      </c>
      <c r="G8" s="51">
        <v>30000</v>
      </c>
    </row>
    <row r="9" spans="2:7" x14ac:dyDescent="0.3">
      <c r="B9" s="13"/>
      <c r="F9" s="11"/>
      <c r="G9" s="12">
        <f>SUM(G3:G8)</f>
        <v>214815.07</v>
      </c>
    </row>
    <row r="10" spans="2:7" x14ac:dyDescent="0.3">
      <c r="B10" s="53" t="s">
        <v>103</v>
      </c>
    </row>
    <row r="11" spans="2:7" ht="28.8" x14ac:dyDescent="0.3">
      <c r="B11" s="55" t="s">
        <v>104</v>
      </c>
      <c r="C11" s="58" t="s">
        <v>105</v>
      </c>
      <c r="F11" t="s">
        <v>88</v>
      </c>
    </row>
    <row r="12" spans="2:7" ht="28.8" x14ac:dyDescent="0.3">
      <c r="F12" s="5" t="s">
        <v>40</v>
      </c>
      <c r="G12" s="50">
        <v>93515.07</v>
      </c>
    </row>
    <row r="13" spans="2:7" ht="28.8" x14ac:dyDescent="0.3">
      <c r="F13" s="5" t="s">
        <v>42</v>
      </c>
      <c r="G13" s="50">
        <v>8500</v>
      </c>
    </row>
    <row r="14" spans="2:7" ht="61.05" customHeight="1" x14ac:dyDescent="0.3">
      <c r="F14" s="47" t="s">
        <v>45</v>
      </c>
      <c r="G14" s="50">
        <v>23886</v>
      </c>
    </row>
    <row r="15" spans="2:7" ht="28.8" x14ac:dyDescent="0.3">
      <c r="F15" s="47" t="s">
        <v>47</v>
      </c>
      <c r="G15" s="51">
        <v>8414</v>
      </c>
    </row>
    <row r="16" spans="2:7" ht="43.2" x14ac:dyDescent="0.3">
      <c r="F16" s="47" t="s">
        <v>81</v>
      </c>
      <c r="G16" s="51">
        <v>20000</v>
      </c>
    </row>
    <row r="17" spans="6:7" ht="28.8" x14ac:dyDescent="0.3">
      <c r="F17" s="47" t="s">
        <v>80</v>
      </c>
      <c r="G17" s="51">
        <v>15000</v>
      </c>
    </row>
    <row r="18" spans="6:7" x14ac:dyDescent="0.3">
      <c r="G18" s="4">
        <f>SUM(G12:G17)</f>
        <v>169315.07</v>
      </c>
    </row>
    <row r="19" spans="6:7" x14ac:dyDescent="0.3">
      <c r="F19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D29D9-6B81-4777-BA37-98296E4D780B}">
  <dimension ref="B2:C15"/>
  <sheetViews>
    <sheetView topLeftCell="A8" workbookViewId="0">
      <selection activeCell="C3" sqref="C3:C14"/>
    </sheetView>
  </sheetViews>
  <sheetFormatPr defaultRowHeight="14.4" x14ac:dyDescent="0.3"/>
  <cols>
    <col min="2" max="2" width="27" customWidth="1"/>
    <col min="3" max="3" width="15.21875" customWidth="1"/>
  </cols>
  <sheetData>
    <row r="2" spans="2:3" ht="15" thickBot="1" x14ac:dyDescent="0.35">
      <c r="B2" s="4" t="s">
        <v>50</v>
      </c>
    </row>
    <row r="3" spans="2:3" ht="28.8" x14ac:dyDescent="0.3">
      <c r="B3" s="25" t="s">
        <v>51</v>
      </c>
      <c r="C3" s="8">
        <v>138745.99774625598</v>
      </c>
    </row>
    <row r="4" spans="2:3" ht="115.2" x14ac:dyDescent="0.3">
      <c r="B4" s="28" t="s">
        <v>52</v>
      </c>
      <c r="C4" s="9">
        <v>9262.7500000000018</v>
      </c>
    </row>
    <row r="5" spans="2:3" ht="57.6" x14ac:dyDescent="0.3">
      <c r="B5" s="28" t="s">
        <v>53</v>
      </c>
      <c r="C5" s="9">
        <v>8901.2820408738808</v>
      </c>
    </row>
    <row r="6" spans="2:3" ht="43.2" x14ac:dyDescent="0.3">
      <c r="B6" s="28" t="s">
        <v>54</v>
      </c>
      <c r="C6" s="9">
        <v>5054.3999999999996</v>
      </c>
    </row>
    <row r="7" spans="2:3" x14ac:dyDescent="0.3">
      <c r="B7" s="28" t="s">
        <v>55</v>
      </c>
      <c r="C7" s="9">
        <v>10769.456210646824</v>
      </c>
    </row>
    <row r="8" spans="2:3" x14ac:dyDescent="0.3">
      <c r="B8" s="28" t="s">
        <v>56</v>
      </c>
      <c r="C8" s="9">
        <v>8430.0558852713439</v>
      </c>
    </row>
    <row r="9" spans="2:3" x14ac:dyDescent="0.3">
      <c r="B9" s="14" t="s">
        <v>57</v>
      </c>
      <c r="C9" s="9">
        <v>12227.896381594201</v>
      </c>
    </row>
    <row r="10" spans="2:3" ht="43.2" x14ac:dyDescent="0.3">
      <c r="B10" s="28" t="s">
        <v>58</v>
      </c>
      <c r="C10" s="9">
        <v>2524.5087143058568</v>
      </c>
    </row>
    <row r="11" spans="2:3" x14ac:dyDescent="0.3">
      <c r="B11" s="14" t="s">
        <v>59</v>
      </c>
      <c r="C11" s="9">
        <v>13814.195219953001</v>
      </c>
    </row>
    <row r="12" spans="2:3" ht="28.8" x14ac:dyDescent="0.3">
      <c r="B12" s="28" t="s">
        <v>97</v>
      </c>
      <c r="C12" s="9">
        <v>4999.9682895196593</v>
      </c>
    </row>
    <row r="13" spans="2:3" ht="28.8" x14ac:dyDescent="0.3">
      <c r="B13" s="28" t="s">
        <v>60</v>
      </c>
      <c r="C13" s="9">
        <v>17616.077292134276</v>
      </c>
    </row>
    <row r="14" spans="2:3" ht="29.4" thickBot="1" x14ac:dyDescent="0.35">
      <c r="B14" s="29" t="s">
        <v>51</v>
      </c>
      <c r="C14" s="10">
        <v>138746</v>
      </c>
    </row>
    <row r="15" spans="2:3" x14ac:dyDescent="0.3">
      <c r="C15" s="4">
        <f>SUM(C3:C14)</f>
        <v>371092.58778055501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AFB83A586EF4F94E7F07E84C3D94B" ma:contentTypeVersion="19" ma:contentTypeDescription="Create a new document." ma:contentTypeScope="" ma:versionID="d39c904b16324dc4317d6ea7776b1f27">
  <xsd:schema xmlns:xsd="http://www.w3.org/2001/XMLSchema" xmlns:xs="http://www.w3.org/2001/XMLSchema" xmlns:p="http://schemas.microsoft.com/office/2006/metadata/properties" xmlns:ns2="0d090553-ac12-4b9f-ace9-08ae9ba49871" xmlns:ns3="b7c0ead1-1596-430a-9f15-fe6efc5e9c7f" targetNamespace="http://schemas.microsoft.com/office/2006/metadata/properties" ma:root="true" ma:fieldsID="ae8a8aa7f63a1d17c1aa9281860511cb" ns2:_="" ns3:_="">
    <xsd:import namespace="0d090553-ac12-4b9f-ace9-08ae9ba49871"/>
    <xsd:import namespace="b7c0ead1-1596-430a-9f15-fe6efc5e9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0553-ac12-4b9f-ace9-08ae9ba49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ign-off status" ma:internalName="_x0024_Resources_x003a_core_x002c_Signoff_Status_x003b_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0ead1-1596-430a-9f15-fe6efc5e9c7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2bee817-e277-44d7-b1b3-2d258cf7fc2d}" ma:internalName="TaxCatchAll" ma:showField="CatchAllData" ma:web="b7c0ead1-1596-430a-9f15-fe6efc5e9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d090553-ac12-4b9f-ace9-08ae9ba49871" xsi:nil="true"/>
    <TaxCatchAll xmlns="b7c0ead1-1596-430a-9f15-fe6efc5e9c7f" xsi:nil="true"/>
    <lcf76f155ced4ddcb4097134ff3c332f xmlns="0d090553-ac12-4b9f-ace9-08ae9ba498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D68F63-3785-4403-B180-34106C472B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EA79E3-1189-4480-9B71-997322C68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0553-ac12-4b9f-ace9-08ae9ba49871"/>
    <ds:schemaRef ds:uri="b7c0ead1-1596-430a-9f15-fe6efc5e9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65E355-A8B7-487E-91E6-263DDFD8BD81}">
  <ds:schemaRefs>
    <ds:schemaRef ds:uri="http://schemas.microsoft.com/office/2006/metadata/properties"/>
    <ds:schemaRef ds:uri="http://schemas.microsoft.com/office/infopath/2007/PartnerControls"/>
    <ds:schemaRef ds:uri="0d090553-ac12-4b9f-ace9-08ae9ba49871"/>
    <ds:schemaRef ds:uri="b7c0ead1-1596-430a-9f15-fe6efc5e9c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ТБ</vt:lpstr>
      <vt:lpstr>опции</vt:lpstr>
      <vt:lpstr>ВИЧ</vt:lpstr>
      <vt:lpstr>новые запросы</vt:lpstr>
      <vt:lpstr>НПО, управление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Inga Babicheva</dc:creator>
  <cp:keywords/>
  <dc:description/>
  <cp:lastModifiedBy>Inga Babicheva</cp:lastModifiedBy>
  <cp:revision/>
  <dcterms:created xsi:type="dcterms:W3CDTF">2025-07-08T03:56:45Z</dcterms:created>
  <dcterms:modified xsi:type="dcterms:W3CDTF">2025-07-18T05:06:28Z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0x0101004EBAFB83A586EF4F94E7F07E84C3D94B</vt:lpwstr>
  </property>
  <property fmtid="{D5CDD505-2E9C-101B-9397-08002B2CF9AE}" pid="3" name="MediaServiceImageTags">
    <vt:lpwstr/>
  </property>
</Properties>
</file>