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.babicheva\Desktop\"/>
    </mc:Choice>
  </mc:AlternateContent>
  <bookViews>
    <workbookView xWindow="0" yWindow="0" windowWidth="19200" windowHeight="3930" firstSheet="4" activeTab="11"/>
  </bookViews>
  <sheets>
    <sheet name="НОЦБТ" sheetId="24" r:id="rId1"/>
    <sheet name="РЦН" sheetId="17" r:id="rId2"/>
    <sheet name="НЦФ" sheetId="20" r:id="rId3"/>
    <sheet name="БЦБТ" sheetId="21" r:id="rId4"/>
    <sheet name="ТОЦБТ" sheetId="22" r:id="rId5"/>
    <sheet name="ЧОЦБТ" sheetId="23" r:id="rId6"/>
    <sheet name="ЫЦБТ" sheetId="25" r:id="rId7"/>
    <sheet name="БОЦБТ" sheetId="26" r:id="rId8"/>
    <sheet name="ЖОЦБТ" sheetId="27" r:id="rId9"/>
    <sheet name="ОЦБТ" sheetId="28" r:id="rId10"/>
    <sheet name="РЦ СПИД" sheetId="29" r:id="rId11"/>
    <sheet name="Сводная таблица" sheetId="32" r:id="rId12"/>
    <sheet name="ГЦПБС" sheetId="30" r:id="rId13"/>
    <sheet name="ООЦПБС" sheetId="31" r:id="rId14"/>
    <sheet name="Надбавки ТБ " sheetId="33" r:id="rId15"/>
    <sheet name="Надбавки ВИЧ" sheetId="35" r:id="rId16"/>
  </sheets>
  <externalReferences>
    <externalReference r:id="rId17"/>
    <externalReference r:id="rId18"/>
    <externalReference r:id="rId19"/>
    <externalReference r:id="rId20"/>
    <externalReference r:id="rId21"/>
    <externalReference r:id="rId22"/>
  </externalReferences>
  <definedNames>
    <definedName name="_xlnm._FilterDatabase" localSheetId="7" hidden="1">БОЦБТ!$A$2:$E$5</definedName>
    <definedName name="_xlnm._FilterDatabase" localSheetId="3" hidden="1">БЦБТ!$A$2:$E$8</definedName>
    <definedName name="_xlnm._FilterDatabase" localSheetId="8" hidden="1">ЖОЦБТ!$A$2:$E$8</definedName>
    <definedName name="_xlnm._FilterDatabase" localSheetId="15" hidden="1">'Надбавки ВИЧ'!$A$6:$I$68</definedName>
    <definedName name="_xlnm._FilterDatabase" localSheetId="14" hidden="1">'Надбавки ТБ '!$A$4:$G$93</definedName>
    <definedName name="_xlnm._FilterDatabase" localSheetId="0" hidden="1">НОЦБТ!$A$2:$D$6</definedName>
    <definedName name="_xlnm._FilterDatabase" localSheetId="2" hidden="1">НЦФ!$A$2:$E$9</definedName>
    <definedName name="_xlnm._FilterDatabase" localSheetId="9" hidden="1">ОЦБТ!$A$2:$E$9</definedName>
    <definedName name="_xlnm._FilterDatabase" localSheetId="1" hidden="1">РЦН!$A$2:$F$61</definedName>
    <definedName name="_xlnm._FilterDatabase" localSheetId="4" hidden="1">ТОЦБТ!$A$2:$E$6</definedName>
    <definedName name="_xlnm._FilterDatabase" localSheetId="5" hidden="1">ЧОЦБТ!$A$2:$E$7</definedName>
    <definedName name="_xlnm._FilterDatabase" localSheetId="6" hidden="1">ЫЦБТ!$A$2:$E$6</definedName>
    <definedName name="ComponentSelected">[1]Setup!$B$4</definedName>
    <definedName name="CostInputs" localSheetId="7">OFFSET('[1]Cost Inputs'!$P$3,0,VLOOKUP(ComponentSelected,[1]CatCmp!$C:$H,6,FALSE),'[1]Cost Inputs'!$U$2,1)</definedName>
    <definedName name="CostInputs" localSheetId="3">OFFSET('[1]Cost Inputs'!$P$3,0,VLOOKUP(ComponentSelected,[1]CatCmp!$C:$H,6,FALSE),'[1]Cost Inputs'!$U$2,1)</definedName>
    <definedName name="CostInputs" localSheetId="8">OFFSET('[1]Cost Inputs'!$P$3,0,VLOOKUP(ComponentSelected,[1]CatCmp!$C:$H,6,FALSE),'[1]Cost Inputs'!$U$2,1)</definedName>
    <definedName name="CostInputs" localSheetId="0">OFFSET('[1]Cost Inputs'!$P$3,0,VLOOKUP(ComponentSelected,[1]CatCmp!$C:$H,6,FALSE),'[1]Cost Inputs'!$U$2,1)</definedName>
    <definedName name="CostInputs" localSheetId="9">OFFSET('[1]Cost Inputs'!$P$3,0,VLOOKUP(ComponentSelected,[1]CatCmp!$C:$H,6,FALSE),'[1]Cost Inputs'!$U$2,1)</definedName>
    <definedName name="CostInputs" localSheetId="4">OFFSET('[1]Cost Inputs'!$P$3,0,VLOOKUP(ComponentSelected,[1]CatCmp!$C:$H,6,FALSE),'[1]Cost Inputs'!$U$2,1)</definedName>
    <definedName name="CostInputs" localSheetId="5">OFFSET('[1]Cost Inputs'!$P$3,0,VLOOKUP([0]!ComponentSelected,[1]CatCmp!$C:$H,6,FALSE),'[1]Cost Inputs'!$U$2,1)</definedName>
    <definedName name="CostInputs" localSheetId="6">OFFSET('[1]Cost Inputs'!$P$3,0,VLOOKUP(ComponentSelected,[1]CatCmp!$C:$H,6,FALSE),'[1]Cost Inputs'!$U$2,1)</definedName>
    <definedName name="CostInputs">OFFSET('[1]Cost Inputs'!$P$3,0,VLOOKUP(ComponentSelected,[1]CatCmp!$C:$H,6,FALSE),'[1]Cost Inputs'!$U$2,1)</definedName>
    <definedName name="ee">[2]HIV!$F$4</definedName>
    <definedName name="eee">[3]HIV!$F$4</definedName>
    <definedName name="ES">[2]HIV!$F$4</definedName>
    <definedName name="HIV">[4]TB!$A$47:$A$61</definedName>
    <definedName name="HIVSource">[2]HIV!$A$58:$A$75</definedName>
    <definedName name="HSSSource">[2]HSS!$A$66:$A$95</definedName>
    <definedName name="incentive">[5]Лист1!$K$2:$K$4</definedName>
    <definedName name="k">[4]TB!$A$47:$A$61</definedName>
    <definedName name="MalariaSource">[2]Malaria!$A$55:$A$73</definedName>
    <definedName name="_xlnm.Print_Area" localSheetId="1">РЦН!$A$2:$F$70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5" i="17" l="1"/>
  <c r="I5" i="17"/>
  <c r="H24" i="35" l="1"/>
  <c r="H23" i="35"/>
  <c r="H22" i="35"/>
  <c r="H21" i="35"/>
  <c r="H20" i="35"/>
  <c r="H19" i="35"/>
  <c r="H18" i="35"/>
  <c r="H16" i="35"/>
  <c r="H15" i="35"/>
  <c r="H11" i="35"/>
  <c r="H10" i="35"/>
  <c r="H7" i="35"/>
  <c r="I10" i="31" l="1"/>
  <c r="I9" i="31"/>
  <c r="I8" i="31"/>
  <c r="K13" i="29"/>
  <c r="K12" i="29"/>
  <c r="I13" i="29"/>
  <c r="I12" i="29"/>
  <c r="L15" i="29"/>
  <c r="J15" i="29"/>
  <c r="K15" i="29"/>
  <c r="I15" i="29"/>
  <c r="K14" i="29"/>
  <c r="I14" i="29"/>
  <c r="H6" i="32" l="1"/>
  <c r="H7" i="32"/>
  <c r="H8" i="32"/>
  <c r="H10" i="32"/>
  <c r="H11" i="32"/>
  <c r="H12" i="32"/>
  <c r="H13" i="32"/>
  <c r="H14" i="32"/>
  <c r="H15" i="32"/>
  <c r="H16" i="32"/>
  <c r="H17" i="32"/>
  <c r="H18" i="32"/>
  <c r="H5" i="32"/>
  <c r="E6" i="32"/>
  <c r="E7" i="32"/>
  <c r="E8" i="32"/>
  <c r="E10" i="32"/>
  <c r="E11" i="32"/>
  <c r="E12" i="32"/>
  <c r="E13" i="32"/>
  <c r="E14" i="32"/>
  <c r="E15" i="32"/>
  <c r="E16" i="32"/>
  <c r="E17" i="32"/>
  <c r="E18" i="32"/>
  <c r="E5" i="32"/>
  <c r="L4" i="29"/>
  <c r="J4" i="29"/>
  <c r="L5" i="31"/>
  <c r="J5" i="31"/>
  <c r="J6" i="32"/>
  <c r="L6" i="32" s="1"/>
  <c r="J7" i="32"/>
  <c r="L7" i="32" s="1"/>
  <c r="J8" i="32"/>
  <c r="L8" i="32" s="1"/>
  <c r="J10" i="32"/>
  <c r="L10" i="32" s="1"/>
  <c r="J11" i="32"/>
  <c r="K11" i="32" s="1"/>
  <c r="J12" i="32"/>
  <c r="K12" i="32" s="1"/>
  <c r="J13" i="32"/>
  <c r="L13" i="32" s="1"/>
  <c r="J14" i="32"/>
  <c r="K14" i="32" s="1"/>
  <c r="J15" i="32"/>
  <c r="L15" i="32" s="1"/>
  <c r="J16" i="32"/>
  <c r="L16" i="32" s="1"/>
  <c r="J17" i="32"/>
  <c r="L17" i="32" s="1"/>
  <c r="J18" i="32"/>
  <c r="L18" i="32" s="1"/>
  <c r="J5" i="32"/>
  <c r="L5" i="32" s="1"/>
  <c r="D19" i="32"/>
  <c r="E19" i="32" s="1"/>
  <c r="G19" i="32"/>
  <c r="H19" i="32" s="1"/>
  <c r="F19" i="32"/>
  <c r="C19" i="32"/>
  <c r="I6" i="32"/>
  <c r="I7" i="32"/>
  <c r="I8" i="32"/>
  <c r="I10" i="32"/>
  <c r="I11" i="32"/>
  <c r="I12" i="32"/>
  <c r="I13" i="32"/>
  <c r="I14" i="32"/>
  <c r="I15" i="32"/>
  <c r="I16" i="32"/>
  <c r="I17" i="32"/>
  <c r="I18" i="32"/>
  <c r="I5" i="32"/>
  <c r="L3" i="20"/>
  <c r="J3" i="20"/>
  <c r="K41" i="17"/>
  <c r="I41" i="17"/>
  <c r="I19" i="17"/>
  <c r="K19" i="17"/>
  <c r="J10" i="29"/>
  <c r="G10" i="29"/>
  <c r="B10" i="29"/>
  <c r="L8" i="31"/>
  <c r="J8" i="31"/>
  <c r="K16" i="32" l="1"/>
  <c r="L11" i="32"/>
  <c r="K8" i="32"/>
  <c r="K7" i="32"/>
  <c r="K17" i="32"/>
  <c r="L12" i="32"/>
  <c r="K15" i="32"/>
  <c r="K6" i="32"/>
  <c r="K13" i="32"/>
  <c r="L14" i="32"/>
  <c r="K5" i="32"/>
  <c r="K18" i="32"/>
  <c r="K10" i="32"/>
  <c r="J19" i="32"/>
  <c r="K19" i="32" s="1"/>
  <c r="I19" i="32"/>
  <c r="K10" i="29"/>
  <c r="L10" i="29" s="1"/>
  <c r="N8" i="32" l="1"/>
  <c r="N18" i="32"/>
  <c r="L19" i="32"/>
  <c r="L12" i="31" l="1"/>
  <c r="J12" i="31"/>
  <c r="G6" i="23" l="1"/>
  <c r="J4" i="22"/>
  <c r="I4" i="22"/>
  <c r="J6" i="21"/>
  <c r="L7" i="20"/>
  <c r="J7" i="20"/>
  <c r="I3" i="20"/>
  <c r="K3" i="20"/>
  <c r="I7" i="31" l="1"/>
  <c r="K7" i="31" s="1"/>
  <c r="I5" i="31"/>
  <c r="I12" i="31"/>
  <c r="L12" i="29"/>
  <c r="J12" i="29"/>
  <c r="L13" i="29"/>
  <c r="J13" i="29"/>
  <c r="L11" i="29"/>
  <c r="J11" i="29"/>
  <c r="I11" i="29"/>
  <c r="L6" i="29"/>
  <c r="J6" i="29"/>
  <c r="I6" i="29"/>
  <c r="K4" i="29"/>
  <c r="I4" i="29"/>
  <c r="L9" i="20"/>
  <c r="K9" i="20"/>
  <c r="J9" i="20"/>
  <c r="I9" i="20"/>
  <c r="K7" i="28"/>
  <c r="I7" i="28"/>
  <c r="K7" i="27"/>
  <c r="I7" i="27"/>
  <c r="K4" i="26"/>
  <c r="I4" i="26"/>
  <c r="L5" i="25"/>
  <c r="K4" i="25"/>
  <c r="I4" i="25"/>
  <c r="K6" i="21"/>
  <c r="I6" i="21"/>
  <c r="K6" i="23"/>
  <c r="I6" i="23"/>
  <c r="K4" i="22"/>
  <c r="K11" i="17"/>
  <c r="I11" i="17"/>
  <c r="K10" i="17"/>
  <c r="I10" i="17"/>
  <c r="K8" i="17"/>
  <c r="I8" i="17"/>
  <c r="K7" i="17"/>
  <c r="I7" i="17"/>
  <c r="K6" i="17"/>
  <c r="I6" i="17"/>
  <c r="K4" i="17"/>
  <c r="I4" i="17"/>
  <c r="K4" i="24"/>
  <c r="I4" i="24"/>
  <c r="L7" i="28" l="1"/>
  <c r="J7" i="28"/>
  <c r="G7" i="28"/>
  <c r="L7" i="27"/>
  <c r="J7" i="27"/>
  <c r="L6" i="23"/>
  <c r="J6" i="23"/>
  <c r="L6" i="21"/>
  <c r="L61" i="17"/>
  <c r="K59" i="17"/>
  <c r="L59" i="17" s="1"/>
  <c r="K60" i="17"/>
  <c r="L60" i="17" s="1"/>
  <c r="K61" i="17"/>
  <c r="L58" i="17"/>
  <c r="K48" i="17"/>
  <c r="K47" i="17"/>
  <c r="L47" i="17" s="1"/>
  <c r="K58" i="17"/>
  <c r="J59" i="17"/>
  <c r="I58" i="17"/>
  <c r="J58" i="17" s="1"/>
  <c r="I59" i="17"/>
  <c r="I60" i="17"/>
  <c r="J60" i="17" s="1"/>
  <c r="I61" i="17"/>
  <c r="J61" i="17" s="1"/>
  <c r="G59" i="17"/>
  <c r="G60" i="17"/>
  <c r="G61" i="17"/>
  <c r="G58" i="17"/>
  <c r="L57" i="17"/>
  <c r="K57" i="17"/>
  <c r="L48" i="17"/>
  <c r="K49" i="17"/>
  <c r="L49" i="17" s="1"/>
  <c r="K50" i="17"/>
  <c r="L50" i="17" s="1"/>
  <c r="K51" i="17"/>
  <c r="L51" i="17" s="1"/>
  <c r="K52" i="17"/>
  <c r="L52" i="17" s="1"/>
  <c r="K53" i="17"/>
  <c r="L53" i="17" s="1"/>
  <c r="K54" i="17"/>
  <c r="L54" i="17" s="1"/>
  <c r="K55" i="17"/>
  <c r="L55" i="17" s="1"/>
  <c r="K56" i="17"/>
  <c r="L56" i="17" s="1"/>
  <c r="J49" i="17"/>
  <c r="J53" i="17"/>
  <c r="J57" i="17"/>
  <c r="I48" i="17"/>
  <c r="J48" i="17" s="1"/>
  <c r="I49" i="17"/>
  <c r="I50" i="17"/>
  <c r="J50" i="17" s="1"/>
  <c r="I51" i="17"/>
  <c r="J51" i="17" s="1"/>
  <c r="I52" i="17"/>
  <c r="J52" i="17" s="1"/>
  <c r="I53" i="17"/>
  <c r="I54" i="17"/>
  <c r="J54" i="17" s="1"/>
  <c r="I55" i="17"/>
  <c r="J55" i="17" s="1"/>
  <c r="I56" i="17"/>
  <c r="J56" i="17" s="1"/>
  <c r="I57" i="17"/>
  <c r="I47" i="17"/>
  <c r="J47" i="17" s="1"/>
  <c r="G48" i="17"/>
  <c r="G49" i="17"/>
  <c r="G50" i="17"/>
  <c r="G51" i="17"/>
  <c r="G52" i="17"/>
  <c r="G53" i="17"/>
  <c r="G54" i="17"/>
  <c r="G55" i="17"/>
  <c r="G56" i="17"/>
  <c r="G57" i="17"/>
  <c r="G47" i="17"/>
  <c r="I42" i="17"/>
  <c r="J42" i="17" s="1"/>
  <c r="I43" i="17"/>
  <c r="I44" i="17"/>
  <c r="I45" i="17"/>
  <c r="I46" i="17"/>
  <c r="J46" i="17" s="1"/>
  <c r="G42" i="17"/>
  <c r="G43" i="17"/>
  <c r="G44" i="17"/>
  <c r="G45" i="17"/>
  <c r="G46" i="17"/>
  <c r="G41" i="17"/>
  <c r="K43" i="17"/>
  <c r="L43" i="17" s="1"/>
  <c r="K44" i="17"/>
  <c r="L44" i="17" s="1"/>
  <c r="K45" i="17"/>
  <c r="L45" i="17" s="1"/>
  <c r="K46" i="17"/>
  <c r="L46" i="17" s="1"/>
  <c r="K42" i="17"/>
  <c r="L42" i="17" s="1"/>
  <c r="L41" i="17"/>
  <c r="J39" i="17"/>
  <c r="G36" i="17"/>
  <c r="J43" i="17"/>
  <c r="J44" i="17"/>
  <c r="J45" i="17"/>
  <c r="J41" i="17"/>
  <c r="K20" i="17"/>
  <c r="L20" i="17" s="1"/>
  <c r="K21" i="17"/>
  <c r="L21" i="17" s="1"/>
  <c r="K22" i="17"/>
  <c r="L22" i="17" s="1"/>
  <c r="K23" i="17"/>
  <c r="L23" i="17" s="1"/>
  <c r="K24" i="17"/>
  <c r="L24" i="17" s="1"/>
  <c r="K25" i="17"/>
  <c r="L25" i="17" s="1"/>
  <c r="K26" i="17"/>
  <c r="L26" i="17" s="1"/>
  <c r="K27" i="17"/>
  <c r="L27" i="17" s="1"/>
  <c r="K28" i="17"/>
  <c r="L28" i="17" s="1"/>
  <c r="K29" i="17"/>
  <c r="L29" i="17" s="1"/>
  <c r="K30" i="17"/>
  <c r="L30" i="17" s="1"/>
  <c r="K31" i="17"/>
  <c r="L31" i="17" s="1"/>
  <c r="K32" i="17"/>
  <c r="L32" i="17" s="1"/>
  <c r="K33" i="17"/>
  <c r="L33" i="17" s="1"/>
  <c r="K34" i="17"/>
  <c r="L34" i="17" s="1"/>
  <c r="K35" i="17"/>
  <c r="L35" i="17" s="1"/>
  <c r="K36" i="17"/>
  <c r="L36" i="17" s="1"/>
  <c r="K37" i="17"/>
  <c r="L37" i="17" s="1"/>
  <c r="K38" i="17"/>
  <c r="L38" i="17" s="1"/>
  <c r="K39" i="17"/>
  <c r="L39" i="17" s="1"/>
  <c r="L19" i="17"/>
  <c r="J22" i="17"/>
  <c r="J26" i="17"/>
  <c r="J30" i="17"/>
  <c r="J34" i="17"/>
  <c r="J19" i="17"/>
  <c r="I20" i="17"/>
  <c r="J20" i="17" s="1"/>
  <c r="I21" i="17"/>
  <c r="J21" i="17" s="1"/>
  <c r="I22" i="17"/>
  <c r="I23" i="17"/>
  <c r="J23" i="17" s="1"/>
  <c r="I24" i="17"/>
  <c r="J24" i="17" s="1"/>
  <c r="I25" i="17"/>
  <c r="J25" i="17" s="1"/>
  <c r="I26" i="17"/>
  <c r="I27" i="17"/>
  <c r="J27" i="17" s="1"/>
  <c r="I28" i="17"/>
  <c r="J28" i="17" s="1"/>
  <c r="I29" i="17"/>
  <c r="J29" i="17" s="1"/>
  <c r="I30" i="17"/>
  <c r="I31" i="17"/>
  <c r="J31" i="17" s="1"/>
  <c r="I32" i="17"/>
  <c r="J32" i="17" s="1"/>
  <c r="I33" i="17"/>
  <c r="J33" i="17" s="1"/>
  <c r="I34" i="17"/>
  <c r="I35" i="17"/>
  <c r="J35" i="17" s="1"/>
  <c r="I36" i="17"/>
  <c r="J36" i="17" s="1"/>
  <c r="I37" i="17"/>
  <c r="J37" i="17" s="1"/>
  <c r="I38" i="17"/>
  <c r="J38" i="17" s="1"/>
  <c r="I39" i="17"/>
  <c r="G20" i="17"/>
  <c r="G21" i="17"/>
  <c r="G22" i="17"/>
  <c r="G23" i="17"/>
  <c r="G24" i="17"/>
  <c r="G25" i="17"/>
  <c r="G26" i="17"/>
  <c r="G27" i="17"/>
  <c r="G28" i="17"/>
  <c r="G29" i="17"/>
  <c r="G30" i="17"/>
  <c r="G31" i="17"/>
  <c r="G32" i="17"/>
  <c r="G33" i="17"/>
  <c r="G34" i="17"/>
  <c r="G35" i="17"/>
  <c r="G37" i="17"/>
  <c r="G38" i="17"/>
  <c r="G39" i="17"/>
  <c r="G19" i="17"/>
  <c r="L17" i="17"/>
  <c r="K16" i="17"/>
  <c r="L16" i="17" s="1"/>
  <c r="K17" i="17"/>
  <c r="K15" i="17"/>
  <c r="L15" i="17" s="1"/>
  <c r="I16" i="17"/>
  <c r="J16" i="17" s="1"/>
  <c r="I17" i="17"/>
  <c r="J17" i="17" s="1"/>
  <c r="I15" i="17"/>
  <c r="J15" i="17" s="1"/>
  <c r="G16" i="17"/>
  <c r="G17" i="17"/>
  <c r="G15" i="17"/>
  <c r="L5" i="17"/>
  <c r="L6" i="17"/>
  <c r="L7" i="17"/>
  <c r="L8" i="17"/>
  <c r="L10" i="17"/>
  <c r="L11" i="17"/>
  <c r="K9" i="17"/>
  <c r="L9" i="17" s="1"/>
  <c r="K12" i="17"/>
  <c r="L12" i="17" s="1"/>
  <c r="K13" i="17"/>
  <c r="L13" i="17" s="1"/>
  <c r="J5" i="17"/>
  <c r="J6" i="17"/>
  <c r="J7" i="17"/>
  <c r="J8" i="17"/>
  <c r="J10" i="17"/>
  <c r="J11" i="17"/>
  <c r="L4" i="17"/>
  <c r="I9" i="17"/>
  <c r="J9" i="17" s="1"/>
  <c r="I12" i="17"/>
  <c r="J12" i="17" s="1"/>
  <c r="I13" i="17"/>
  <c r="J13" i="17" s="1"/>
  <c r="J4" i="17"/>
  <c r="G5" i="17"/>
  <c r="G6" i="17"/>
  <c r="G7" i="17"/>
  <c r="G8" i="17"/>
  <c r="G9" i="17"/>
  <c r="G10" i="17"/>
  <c r="G11" i="17"/>
  <c r="G12" i="17"/>
  <c r="G13" i="17"/>
  <c r="G4" i="17"/>
  <c r="N6" i="17" s="1"/>
  <c r="P6" i="17" l="1"/>
  <c r="O6" i="17"/>
  <c r="K6" i="29"/>
  <c r="K12" i="31" l="1"/>
  <c r="G12" i="31"/>
  <c r="L11" i="31"/>
  <c r="J11" i="31"/>
  <c r="G11" i="31"/>
  <c r="K10" i="31"/>
  <c r="L10" i="31" s="1"/>
  <c r="J10" i="31"/>
  <c r="G10" i="31"/>
  <c r="K9" i="31"/>
  <c r="L9" i="31" s="1"/>
  <c r="J9" i="31"/>
  <c r="G9" i="31"/>
  <c r="L7" i="31"/>
  <c r="J7" i="31"/>
  <c r="L6" i="31"/>
  <c r="J6" i="31"/>
  <c r="L4" i="31"/>
  <c r="K5" i="31"/>
  <c r="L3" i="31"/>
  <c r="J4" i="31"/>
  <c r="J3" i="31"/>
  <c r="G4" i="31"/>
  <c r="G5" i="31"/>
  <c r="G6" i="31"/>
  <c r="G7" i="31"/>
  <c r="G8" i="31"/>
  <c r="G3" i="31"/>
  <c r="L6" i="30"/>
  <c r="J6" i="30"/>
  <c r="G6" i="30"/>
  <c r="L5" i="30"/>
  <c r="J5" i="30"/>
  <c r="L4" i="30"/>
  <c r="J4" i="30"/>
  <c r="L3" i="30"/>
  <c r="J3" i="30"/>
  <c r="G5" i="30"/>
  <c r="G4" i="30"/>
  <c r="G3" i="30"/>
  <c r="L16" i="29"/>
  <c r="J16" i="29"/>
  <c r="G16" i="29"/>
  <c r="G15" i="29"/>
  <c r="L14" i="29"/>
  <c r="J14" i="29"/>
  <c r="G14" i="29"/>
  <c r="K11" i="29"/>
  <c r="L8" i="29"/>
  <c r="L9" i="29"/>
  <c r="L7" i="29"/>
  <c r="J8" i="29"/>
  <c r="J9" i="29"/>
  <c r="J7" i="29"/>
  <c r="G8" i="29"/>
  <c r="G9" i="29"/>
  <c r="G11" i="29"/>
  <c r="G12" i="29"/>
  <c r="G13" i="29"/>
  <c r="G7" i="29"/>
  <c r="G6" i="29"/>
  <c r="G5" i="29"/>
  <c r="G4" i="29"/>
  <c r="L5" i="29"/>
  <c r="J5" i="29"/>
  <c r="G3" i="29"/>
  <c r="G9" i="28"/>
  <c r="L8" i="28"/>
  <c r="J8" i="28"/>
  <c r="G8" i="28"/>
  <c r="L6" i="28"/>
  <c r="J6" i="28"/>
  <c r="G6" i="28"/>
  <c r="L4" i="28"/>
  <c r="L5" i="28"/>
  <c r="J4" i="28"/>
  <c r="J5" i="28"/>
  <c r="L3" i="28"/>
  <c r="J3" i="28"/>
  <c r="G4" i="28"/>
  <c r="G5" i="28"/>
  <c r="G3" i="28"/>
  <c r="N4" i="28" s="1"/>
  <c r="L8" i="27"/>
  <c r="J8" i="27"/>
  <c r="G7" i="27"/>
  <c r="G8" i="27"/>
  <c r="L6" i="27"/>
  <c r="J6" i="27"/>
  <c r="G6" i="27"/>
  <c r="L4" i="27"/>
  <c r="L5" i="27"/>
  <c r="Q4" i="27" s="1"/>
  <c r="J4" i="27"/>
  <c r="J5" i="27"/>
  <c r="L3" i="27"/>
  <c r="J3" i="27"/>
  <c r="G4" i="27"/>
  <c r="G5" i="27"/>
  <c r="G3" i="27"/>
  <c r="O4" i="27" s="1"/>
  <c r="L4" i="26"/>
  <c r="L5" i="26"/>
  <c r="L3" i="26"/>
  <c r="J3" i="26"/>
  <c r="J4" i="26"/>
  <c r="J5" i="26"/>
  <c r="G4" i="26"/>
  <c r="G5" i="26"/>
  <c r="G3" i="26"/>
  <c r="N4" i="26" s="1"/>
  <c r="L6" i="25"/>
  <c r="L4" i="25"/>
  <c r="L3" i="25"/>
  <c r="J6" i="25"/>
  <c r="J4" i="25"/>
  <c r="J5" i="25"/>
  <c r="J3" i="25"/>
  <c r="G6" i="25"/>
  <c r="G4" i="25"/>
  <c r="G5" i="25"/>
  <c r="M4" i="25" s="1"/>
  <c r="G3" i="25"/>
  <c r="N4" i="23"/>
  <c r="L5" i="23"/>
  <c r="L7" i="23"/>
  <c r="J5" i="23"/>
  <c r="J7" i="23"/>
  <c r="L4" i="23"/>
  <c r="J4" i="23"/>
  <c r="L3" i="23"/>
  <c r="J3" i="23"/>
  <c r="G4" i="23"/>
  <c r="G5" i="23"/>
  <c r="G7" i="23"/>
  <c r="G3" i="23"/>
  <c r="J6" i="22"/>
  <c r="L6" i="22"/>
  <c r="L4" i="22"/>
  <c r="L5" i="22"/>
  <c r="L3" i="22"/>
  <c r="J5" i="22"/>
  <c r="J3" i="22"/>
  <c r="G6" i="22"/>
  <c r="L6" i="24"/>
  <c r="J6" i="24"/>
  <c r="G4" i="22"/>
  <c r="G5" i="22"/>
  <c r="G3" i="22"/>
  <c r="G8" i="21"/>
  <c r="L7" i="21"/>
  <c r="J7" i="21"/>
  <c r="G7" i="21"/>
  <c r="L5" i="21"/>
  <c r="J5" i="21"/>
  <c r="G5" i="21"/>
  <c r="L4" i="21"/>
  <c r="J4" i="21"/>
  <c r="L3" i="21"/>
  <c r="J3" i="21"/>
  <c r="G6" i="21"/>
  <c r="G4" i="21"/>
  <c r="G3" i="21"/>
  <c r="O4" i="21" s="1"/>
  <c r="L8" i="20"/>
  <c r="J8" i="20"/>
  <c r="G8" i="20"/>
  <c r="G9" i="20"/>
  <c r="G7" i="20"/>
  <c r="L6" i="20"/>
  <c r="J6" i="20"/>
  <c r="G6" i="20"/>
  <c r="L5" i="20"/>
  <c r="J5" i="20"/>
  <c r="O4" i="30" l="1"/>
  <c r="N4" i="31"/>
  <c r="O4" i="29"/>
  <c r="N4" i="22"/>
  <c r="O4" i="31"/>
  <c r="P4" i="30"/>
  <c r="Q4" i="30"/>
  <c r="P4" i="29"/>
  <c r="Q4" i="29"/>
  <c r="P4" i="28"/>
  <c r="O4" i="28"/>
  <c r="P4" i="27"/>
  <c r="P4" i="26"/>
  <c r="O4" i="26"/>
  <c r="O4" i="25"/>
  <c r="N4" i="25"/>
  <c r="P4" i="23"/>
  <c r="O4" i="23"/>
  <c r="P4" i="22"/>
  <c r="O4" i="22"/>
  <c r="Q4" i="21"/>
  <c r="P4" i="21"/>
  <c r="P4" i="31"/>
  <c r="G5" i="20"/>
  <c r="L4" i="20"/>
  <c r="O4" i="20" s="1"/>
  <c r="J4" i="20"/>
  <c r="N4" i="20" s="1"/>
  <c r="G4" i="20"/>
  <c r="G3" i="20"/>
  <c r="M4" i="20" s="1"/>
  <c r="M4" i="24"/>
  <c r="L5" i="24"/>
  <c r="G6" i="24"/>
  <c r="J5" i="24"/>
  <c r="L4" i="24"/>
  <c r="J4" i="24"/>
  <c r="L3" i="24"/>
  <c r="J3" i="24"/>
  <c r="O4" i="24" l="1"/>
  <c r="N4" i="24"/>
  <c r="E9" i="28"/>
  <c r="B6" i="27"/>
  <c r="B6" i="25"/>
  <c r="O5" i="23"/>
  <c r="O6" i="23" s="1"/>
  <c r="I8" i="21"/>
  <c r="G5" i="24"/>
  <c r="G4" i="24"/>
  <c r="G3" i="24"/>
  <c r="B6" i="29"/>
  <c r="B15" i="29"/>
  <c r="B14" i="29"/>
  <c r="B13" i="29"/>
  <c r="B12" i="29"/>
  <c r="B10" i="31"/>
  <c r="B9" i="31"/>
  <c r="B6" i="28"/>
  <c r="B6" i="24"/>
  <c r="B6" i="22"/>
  <c r="B9" i="20"/>
  <c r="B7" i="20"/>
  <c r="B6" i="20"/>
  <c r="B5" i="20"/>
  <c r="B4" i="20"/>
  <c r="B3" i="20"/>
  <c r="F18" i="17"/>
  <c r="P7" i="17" l="1"/>
  <c r="P8" i="17" s="1"/>
  <c r="O7" i="17"/>
  <c r="O8" i="17" s="1"/>
  <c r="O5" i="31"/>
  <c r="O6" i="31" s="1"/>
  <c r="P5" i="31"/>
  <c r="P6" i="31" s="1"/>
  <c r="Q5" i="30"/>
  <c r="Q6" i="30" s="1"/>
  <c r="P5" i="30"/>
  <c r="P6" i="30" s="1"/>
  <c r="Q5" i="29"/>
  <c r="Q6" i="29" s="1"/>
  <c r="P5" i="29"/>
  <c r="P6" i="29" s="1"/>
  <c r="P5" i="28"/>
  <c r="P6" i="28" s="1"/>
  <c r="O5" i="28"/>
  <c r="O6" i="28" s="1"/>
  <c r="Q5" i="27"/>
  <c r="Q6" i="27" s="1"/>
  <c r="P5" i="27"/>
  <c r="P6" i="27" s="1"/>
  <c r="O5" i="26"/>
  <c r="O6" i="26" s="1"/>
  <c r="P5" i="26"/>
  <c r="P6" i="26" s="1"/>
  <c r="O5" i="25"/>
  <c r="O6" i="25" s="1"/>
  <c r="N5" i="25"/>
  <c r="N6" i="25" s="1"/>
  <c r="P5" i="23"/>
  <c r="P6" i="23" s="1"/>
  <c r="P5" i="22"/>
  <c r="P6" i="22" s="1"/>
  <c r="O5" i="22"/>
  <c r="O6" i="22" s="1"/>
  <c r="P5" i="21"/>
  <c r="P6" i="21" s="1"/>
  <c r="Q5" i="21"/>
  <c r="Q6" i="21" s="1"/>
  <c r="O5" i="20"/>
  <c r="O6" i="20" s="1"/>
  <c r="N5" i="20"/>
  <c r="N6" i="20" s="1"/>
  <c r="N5" i="24"/>
  <c r="N6" i="24" s="1"/>
  <c r="O5" i="24" l="1"/>
  <c r="O6" i="24" s="1"/>
</calcChain>
</file>

<file path=xl/comments1.xml><?xml version="1.0" encoding="utf-8"?>
<comments xmlns="http://schemas.openxmlformats.org/spreadsheetml/2006/main">
  <authors>
    <author>Автор</author>
  </authors>
  <commentList>
    <comment ref="H6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пересмотренные надбавки для сотрудников РЦН с сентября 2017г.</t>
        </r>
      </text>
    </comment>
  </commentList>
</comments>
</file>

<file path=xl/sharedStrings.xml><?xml version="1.0" encoding="utf-8"?>
<sst xmlns="http://schemas.openxmlformats.org/spreadsheetml/2006/main" count="1237" uniqueCount="414">
  <si>
    <t>Описание расхода</t>
  </si>
  <si>
    <t>ПОШ ГСИН</t>
  </si>
  <si>
    <t>ОЗТ РЦН</t>
  </si>
  <si>
    <t>Менеджмент РЦН</t>
  </si>
  <si>
    <t>ОЗТ ГСИН</t>
  </si>
  <si>
    <t>Надбавка ассистента координатора ПОШ в ГСИН</t>
  </si>
  <si>
    <t>Надбавка Специалиста по добровольному тестированию и консультированию на ВИЧ в ГСИН</t>
  </si>
  <si>
    <t>Текущая надбавка</t>
  </si>
  <si>
    <t>Примечание</t>
  </si>
  <si>
    <t>25% от заработной платы</t>
  </si>
  <si>
    <t xml:space="preserve"> за дополнительную работу, связанную с реализацией гранта ГФ: координация, сбор, анализ статистическмх данных и их предоставление в ПРООН и т.д.</t>
  </si>
  <si>
    <t>За удержание на рабочем месте</t>
  </si>
  <si>
    <t>Надбавка:Оператор базы данных</t>
  </si>
  <si>
    <t xml:space="preserve"> за дополнительную работу, связанную с реализацией гранта ГФ</t>
  </si>
  <si>
    <t>Областной координатор ЛУ-ТБ</t>
  </si>
  <si>
    <t>Бухгалтер</t>
  </si>
  <si>
    <t>Надбавка Оператору базы данных</t>
  </si>
  <si>
    <t xml:space="preserve">Областной Координатор ТБ программы ТОЦБТ </t>
  </si>
  <si>
    <t xml:space="preserve">Надбавка:  Лабораторный специалист: </t>
  </si>
  <si>
    <t xml:space="preserve">Надбавка Лабораторный специалист: </t>
  </si>
  <si>
    <t>Оплата основанная на результате  врачам-фтизиатрам  за достижение излечения  у больных МЛУ/ШЛУ ТБ (больные с исходом лечение "завершено" не входят)</t>
  </si>
  <si>
    <t>За дополнительную работу, связанную с реализацией гранта ГФ: координация, сбор, анализ статистическмх данных и их предоставление в РЦ СПИД и т.д.</t>
  </si>
  <si>
    <t xml:space="preserve">За дополнительную работу, связанную с реализацией гранта ГФ компонента по ЭТ: координация, сбор, анализ статистических данных и предоставление их ПРООН </t>
  </si>
  <si>
    <t>За дополнительную работу, связанную с реализацией гранта ГФ: обучение, мониторинг предоставления услуг врачами ГСИН</t>
  </si>
  <si>
    <t>За дополнительную работу, связанную с реализацией гранта ГФ: координация, сбор, анализ статистическмх данных и их предоставление в ПРООН и т.д.</t>
  </si>
  <si>
    <t xml:space="preserve">Надбавка: Руководитель проекта
</t>
  </si>
  <si>
    <t xml:space="preserve">Надбавка: Бухгалтер
</t>
  </si>
  <si>
    <t xml:space="preserve">Надбавка: IT специалист
</t>
  </si>
  <si>
    <t>Надбавка: Координатор в ГСИН</t>
  </si>
  <si>
    <t xml:space="preserve">Надбавка: Координатор проекта 
</t>
  </si>
  <si>
    <t xml:space="preserve">Надбавка: Консультант по ДКТ для уязвимых групп
</t>
  </si>
  <si>
    <t>Надбавка:врачу РЦ СПИД 1 врач по западной части Чуйской области (460 ЛЖВ)</t>
  </si>
  <si>
    <t>Надбавка врачу РЦ СПИД по восточной части Чуйской области (311  ЛЖВ)</t>
  </si>
  <si>
    <t xml:space="preserve">Оплата, основанная на результате, врачам РЦ СПИД/ОЦПБС/ЦСМ </t>
  </si>
  <si>
    <t>Надбавка: Координатор проекта/МиО специалист</t>
  </si>
  <si>
    <t xml:space="preserve">Надбавка:врачу ГЦПБС 1 врач </t>
  </si>
  <si>
    <t xml:space="preserve">Надбавка:  Координатор проекта 
</t>
  </si>
  <si>
    <t xml:space="preserve">Надбавка:  Бухгалтер
</t>
  </si>
  <si>
    <t xml:space="preserve">Надбавка: Специалист по МиО 
</t>
  </si>
  <si>
    <t xml:space="preserve">Надбавка: Специалист по контролю качества лабораторной службы
</t>
  </si>
  <si>
    <t xml:space="preserve">За дополнительную работу, связанную с реализацией гранта ГФ компонента по лабораторной службе: обучение на рабочем месте и котроль внутренней и ВОК, соблюдение СОПов, качественное проведение исследований на ВН и СД4, ИФА и ЭТ координация, сбор, анализ статистических данных и предоставление их ПРООН (охват весь Южный регион), учитывая низкий потенциал лаборанотов в Баткенской и Ж-Абадской одласти. </t>
  </si>
  <si>
    <t>Надбавка: Главный консультант в РЦН</t>
  </si>
  <si>
    <t>Надбавка: Бухгалтер</t>
  </si>
  <si>
    <t>Надбавка: Специалист по кадрам</t>
  </si>
  <si>
    <t>Надбавка:Финансовый менеджер в РЦН</t>
  </si>
  <si>
    <t>Надбавка: Главный консультант в ГСИН</t>
  </si>
  <si>
    <t>Надбавка: Координатор по ОЗТ в ГСИН</t>
  </si>
  <si>
    <t>Надбавка: Коодинатор проекта по южному региону</t>
  </si>
  <si>
    <t>Надбавка: Главный фармацевт РЦН</t>
  </si>
  <si>
    <t xml:space="preserve">Надбавка: Работник ПОШ при охвате до 50 клиентов </t>
  </si>
  <si>
    <t xml:space="preserve">Надбавка: Работник ПОШ при охвате от 51 до 100 клиентов  </t>
  </si>
  <si>
    <t xml:space="preserve">Надбавка: Работник ПОШ при охвате от  101 клиента и более </t>
  </si>
  <si>
    <t>Осуществляет руководство 4-мя программами, не входящими в  государственный перечень услуг РЦН (ПОШ РЦН, ПОШ ГСИН, ОЗТ РЦН, ОЗТ ГСИН)(надбавка за объем работы)</t>
  </si>
  <si>
    <t>Осуществляет финансовый менеджмент 4-х программ (проведение тендеров, заключение договоров и т.д.)(надбавка за объем работы)</t>
  </si>
  <si>
    <t>Осуществляет бухгалтерский учет, связанный с реализацтей 4-х программ (начисление заработной платы и мотивационных более чем 100 сотрудникам ежемесячно,закупка канц.товаров, контроль ГСМ и т.д.) (надбавка за объем работы)</t>
  </si>
  <si>
    <t>осуществляет веденеи кадровых и администативных дел всех сотрудников, вовлеченных в реализацию проекта; излание приказов и т.д.(надбавка за объем работы)</t>
  </si>
  <si>
    <t>Координирует реализацию программ ПОШ и ОЗТ в ГСИН, дополнительно к своим ФО(надбавка за объем работы)</t>
  </si>
  <si>
    <t>Координирует реализацию программ ОЗТ в ГСИН, дополнительно к своим ФО(надбавка за объем работы)</t>
  </si>
  <si>
    <t>Координирует реализацию программ ОЗТ в юном регионе, дополнительно к своим ФО(надбавка за объем работы)</t>
  </si>
  <si>
    <t>Несет ответственность за учет, хранение, разведение метадона, распределение по сайтам, учет ИМН на ПОШ и ОЗТ в ГСИН и РЦН, дополнительно к своим ФО(надбавка за объем работы)</t>
  </si>
  <si>
    <t>Оплата основанная на результате медицинским сестрам  за обслуживание клиентов ПТМ -  36-50 клиентов</t>
  </si>
  <si>
    <t>Оплата основанная на результате (полугодовые) врачам -  за поддержание оптимальных доз метадона</t>
  </si>
  <si>
    <t xml:space="preserve">Оплата основанная на результате (полугодовые) врачам - за удержание в программе ПТМ по крайней мере 6 мес </t>
  </si>
  <si>
    <t>Оплата основанная на результате (полугодовые) врачам - за долю ЛЖВ, получающих АРТ</t>
  </si>
  <si>
    <t>Оплата основанная на результате(полугодовые) врачам - за долю ЛЖВ на АРТ, имеющих последний результат с уровнем вирусной нагрузки (ВН) менее 1000 копий/мл</t>
  </si>
  <si>
    <t xml:space="preserve">Надбавка : медицинские сестры </t>
  </si>
  <si>
    <t>Координирует реализацию программы ПОШ в ГСИН, дополнительно к своим ФО (надбавка за объем работы)</t>
  </si>
  <si>
    <t>Координирует проведение ДКТ на ВИЧ в ГСИН (включая общее тюремное население)(надбавка за объем работы)</t>
  </si>
  <si>
    <t>35% от заработной платы</t>
  </si>
  <si>
    <t>С января 2019</t>
  </si>
  <si>
    <t>С января 2020</t>
  </si>
  <si>
    <t>Исполенние обязанностей работников ПОШ не входит в ФО персонала ГСИН. Надбавка за удержание и оплата основанная на результате (зависит от количества клиентов ПОШ)</t>
  </si>
  <si>
    <t>Оплата основанная на результате медицинским сестрам  за обслуживание клиентов ПТМ - 21- 35 клиентов*</t>
  </si>
  <si>
    <t>Оплата основанная на результате медицинским сестрам за обслуживание клиентов ПТМ -  36-50 клиентов*</t>
  </si>
  <si>
    <t>Оплата основанная на результате медицинским сестрам за обслуживание клиентов ПТМ -  от 51-65 клиентов*</t>
  </si>
  <si>
    <t xml:space="preserve">Оплата основанная на результате медицинским сестрам за обслуживание клиентов ПТМ -   66-80 клиентов* </t>
  </si>
  <si>
    <t>Оплата основанная на результате медицинским сестрам за обслуживание клиентов ПТМ -  от 81 клиента и выше*</t>
  </si>
  <si>
    <t>Кол-во сотрудников</t>
  </si>
  <si>
    <t>Оплата основанная на результате медицинским сестрам  выплаты за обслуживание клиентов ПТМ - 21- 35 клиентов*</t>
  </si>
  <si>
    <t xml:space="preserve">Оплата основанная на результате медицинским сестрам за обслуживание клиентов ПТМ -  51-65 клиентов* </t>
  </si>
  <si>
    <t xml:space="preserve">Оплата основанная на результате медицинским сестрам  за обслуживание клиентов ПТМ -  66-80 клиентов* </t>
  </si>
  <si>
    <t xml:space="preserve">Оплата основанная на результате медицинским сестрам  за обслуживание клиентов ПТМ -  от 81 клиента и выше* </t>
  </si>
  <si>
    <t>Надбавка: медицинские сестры</t>
  </si>
  <si>
    <t>Надбавка : врачи наркологи   с охватом до 25 клиентов</t>
  </si>
  <si>
    <t>Надбавка : врачи наркологи  с охватом 26-30 клиентов клиентов</t>
  </si>
  <si>
    <t>Надбавка : врачи наркологи  с охватом  31-35 клиентов</t>
  </si>
  <si>
    <t>Надбавка: врачи наркологи  с охватом  36-40 клиентов</t>
  </si>
  <si>
    <t xml:space="preserve"> Надбавка : врачи наркологи  с охватом  41-45 клиентов</t>
  </si>
  <si>
    <t>Надбавка : врачи наркологи  с охватом  46-50 клиентов</t>
  </si>
  <si>
    <t>Надбавка к заработной плате: врачи наркологи с охватом  51-55 клиентов</t>
  </si>
  <si>
    <t>Надбавка к заработной плате: врачи наркологи с охватом  56-60 клиентов</t>
  </si>
  <si>
    <t>Надбавка : врачи наркологи  с охватом  61-65 клиентов</t>
  </si>
  <si>
    <t>Надбавка : врачи наркологи  с охватом  66-70 клиентов</t>
  </si>
  <si>
    <t>Надбавка : врачи наркологи  с охватом от 70 клиентов</t>
  </si>
  <si>
    <t>Надбавка : врачи наркологи с охватом 26-30 клиентов клиентов*</t>
  </si>
  <si>
    <t>Надбавка : врачи наркологи с охватом  31-35 клиентов</t>
  </si>
  <si>
    <t>Надбавка : врачи наркологи  с охватом  36-40 клиентов</t>
  </si>
  <si>
    <t>Надбавка: врачи наркологи  с охватом  46-50 клиентов</t>
  </si>
  <si>
    <t>Надбавка : врачи наркологи с охватом  51-55 клиентов</t>
  </si>
  <si>
    <t>Надбавка : врачи наркологи  с охватом  56-60 клиентов</t>
  </si>
  <si>
    <t>Надбавка : врачи наркологи с охватом  61-65 клиентов</t>
  </si>
  <si>
    <t>Надбавка : врачи наркологи с охватом от 70 клиентов</t>
  </si>
  <si>
    <t xml:space="preserve">Надбавка за удержание на рабочем месте для выполнения задач, не входящих в ФО медицинской сестры МСЧ ГСИН. Базовая надбавка для 14 медицинских сестер. Ежемесячно </t>
  </si>
  <si>
    <t>*Оплата, основанная на результате для 14 медицинских сестер плюс к базовой надбавке за удержание. Ежемесячно</t>
  </si>
  <si>
    <t xml:space="preserve">Надбавка за удержание на рабочем месте для выполнения задач, не входящих в ФО. Базовая надбавка. Ежемесячно </t>
  </si>
  <si>
    <t>*Оплата, основанная на результате врачам-наркологам плюс к базовой надбавке за удержание 7 врачам. Применяется только в случае, если все 100% клиентов соответствуют индикатору. 1 раз в полугодие</t>
  </si>
  <si>
    <t>Оплата основанная на результате врачам наркологам  -  за поддержание оптимальных доз метадона*</t>
  </si>
  <si>
    <t>Оплата основанная на результате  врачам наркологам  - за удержание в программе ПТМ по крайней мере 6 мес *</t>
  </si>
  <si>
    <t>Оплата основанная на результате  врачам наркологам - за долю ЛЖВ, получающих АРТ*</t>
  </si>
  <si>
    <t>Оплата основанная на результате врачам наркологам  - за долю ЛЖВ на АРТ, имеющих последний результат с уровнем вирусной нагрузки (ВН) менее 1000 копий/мл*</t>
  </si>
  <si>
    <t>*Оплата, основанная на результате плюс к базовой надбавке 8 медицинским сестрам. Согласованный unit cost с ICAP и CDC. Ежемесячно.</t>
  </si>
  <si>
    <t>Надбавка за удержание на рабочем месте для выполнения задач, не входящих в ФО наркологов ЦСМ. Базовая надбавка, согласованная по unit cost с ICAP и CDC. Ежемесячно.</t>
  </si>
  <si>
    <t>*Оплата, основанная на результате плюс к базовой надбавке 3 врачей наркологов. Согласованный unit cost с ICAP и CDC. 1 раз в полугодие</t>
  </si>
  <si>
    <t>%</t>
  </si>
  <si>
    <t xml:space="preserve">снижение на </t>
  </si>
  <si>
    <t>За дополнительную работу, связанную с реализацией гранта ГФ: руководство  программой по ЛиУ в ГСИН, координация,анализ статистических данных, их предоставление в ПРООН и т.д. Ежемесячно.</t>
  </si>
  <si>
    <t>За дополнительную работу, связанную с реализацией гранта ГФ: курирует сайт РЦ СПИД и работу по базе ЭС. Ежемесячно.</t>
  </si>
  <si>
    <t xml:space="preserve">Оплата, основанная на результате врачам, курирующим ГСИН: до 15 ЛЖВ  </t>
  </si>
  <si>
    <t xml:space="preserve">Оплата, основанная на результате, врачам, курирующим ГСИН: 16-30 ЛЖВ </t>
  </si>
  <si>
    <t>Оплата, основанная на результате, врачам, курирующим ГСИН: &gt;30 ЛЖВ</t>
  </si>
  <si>
    <t>Имеются индикаторы, в соответствии с выполнением которых выплачивается вознаграждение. Ежемеесячно.</t>
  </si>
  <si>
    <t>За дополнительную работу, связанную с реализацией гранта ГФ: координация, сбор, анализ статистическмх данных по ГСИН и их предоставление в РЦ СПИД и т.д.</t>
  </si>
  <si>
    <t>70% отоплаты, основанной на результате в 2018</t>
  </si>
  <si>
    <t xml:space="preserve"> За качественное ведение 1 ЛЖВ и выполнение индикаторов на сайтах, не покрытых  ICAP. Ежемесячно. Максимальное количество ЛЖВ 700. </t>
  </si>
  <si>
    <t xml:space="preserve"> За удержание на АРТ (приверженность не менее 95% в квартал) сайтов не покрытых проектом ICAP. Ежемесячно. Максимальное количество ЛЖВ 600 (на 200 ЛЖВ больше,чем у врачей, т.к. сайты ICAP не покрыты медсестарми)
</t>
  </si>
  <si>
    <t xml:space="preserve"> За удержание на АРТ (приверженность не менее 95% в квартал) сайтов не покрытых проектом ICAP. Ежемесячно. Максимальное количество ЛЖВ 1100 (на 400 ЛЖВ больше,чем у врачей, т.к. сайты ICAP не покрыты медсестарми)
</t>
  </si>
  <si>
    <t>За дополнительную работу, связанную с реализацией гранта ГФ: осуществляет координацию работы по программе ЛиУ в ГСИН, центре СПИД, координация, сбор, анализ статистическмх данных, оценку достижения индикаторов в ГСИН, по ГЦПБС и предоставление данных бухгалтеру, достижения индикаторов на уровне  г. Бишкек, где наибольшее кол-во ЛЖВ и предоставление данных в ПРООН и т.д., прием и верификация данных в отчетах врачей, подготовка и подписание актов о выполненных работ у перечисленных сотрудников (в ГСИН, ГЦПБС) Консолидация и анализ всех данных на городском уровне, подготовка своевременного программного отчета в ПРООН. Ежемесячно.</t>
  </si>
  <si>
    <t>За дополнительную работу, связанную с реализацией гранта ГФ: осуществляет бухгалтерский учет, начисление заработной платы, мотивационных выплат сотрудникам, закупка канц.товаров, контроль ГСМ, проведение тендеров, заключение договоров, осуществляет ведение кадровых и администативных дел всех сотрудников, вовлеченных в реализацию проекта; излание приказов и т.д. Ежемесячно.</t>
  </si>
  <si>
    <t>Оплата, основанная на результате: проведение МиО визитов в ГСИН. Оплата за 1 визит, 2 врача, ежемесячно, итого 24 визита в год</t>
  </si>
  <si>
    <t xml:space="preserve">За дополнительную работу, связанную с реализацией гранта ГФ: осуществляет координацию работы по программе ЛиУ в СИЗО, центре СПИД и ЦСМ, координация, сбор, анализ статистическмх данных, оценку достижения индикаторов по ООЦПБС и ЦСМ  предоставление данных бухгалтеру, отвественная и работает по достижению индикаторов на уровне г. Ош и Ошской обл., где наибольшее кол-во ЛЖВ и предоставление данных в ПРООН и т.д. Ежемесячно.
</t>
  </si>
  <si>
    <t>За дополнительную работу, связанную с реализацией гранта ГФ: осуществляет бухгалтерский учет, начисление заработной платы, мотивационных выплат сотрудникам в  ЦСМ и ООЦПБС, закупка канц.товаров, контроль ГСМ, проведение тендеров, заключение договоров, осуществляет ведение кадровых и администативных дел всех сотрудников, вовлеченных в реализацию проекта; излание приказов и т.д. Ежемесячно.</t>
  </si>
  <si>
    <t>За дополнительную работу, связанную с реализацией гранта ГФ: осуществляет бухгалтерский учет, начисление мотивационных выплат ВИЧ позитивным детям по стране. 1 раз в квартал</t>
  </si>
  <si>
    <t xml:space="preserve">Надбавка: Консультант по Мотивационным выплатам\бухгалтер 
</t>
  </si>
  <si>
    <t>За дополнительную работу, связанную с реализацией гранта ГФ:  осуществляет координацию работы по программе ЛиУ в СИЗО, центре СПИД и ЦСМ,  координация, сбор, анализ статистическмх данных, оценку достижения индикаторов по ООЦПБС и ЦСМ  предоставление данных бухгалтеру, отвественный и работает по достижению целей по индикаторам на уровне г. Ош и Ошской обл., где наибольшее кол-во ЛЖВ и предоставление данных в ПРООН и т.д.. 
Прием и верификация данных в отчетах врачей, м/с, специалистов и т.д. подготовка и подписание актов о выполненных работ у перечисленных сотрудников (в СИЗО, ЦСМ и ООЦПБС). Консолидация и анализ всех данных на уровне области и города, подготовка своевременного программного отчета в ПРООН</t>
  </si>
  <si>
    <t>Оплата, основанная на результате: проведение МиО визитов в ГСИН. Оплата за 1 визит, ежемесячно, итого 12 визитов в год</t>
  </si>
  <si>
    <t xml:space="preserve">Надбавка: врачу ООЦПБС </t>
  </si>
  <si>
    <t>За дополнительную работу, связанную с реализацией гранта ГФ: координация, сбор, анализ статистическмх данных и их предоставление в РЦ СПИД и т.д. Ежемесячно.</t>
  </si>
  <si>
    <t xml:space="preserve">Оплата, основанная на результате, медсестрам за качественное ведение 1 ЛЖВ - </t>
  </si>
  <si>
    <t xml:space="preserve"> За качественное ведение 1 ЛЖВ и выполнение индикаторов на сайтах, не покрытых  ICAP. Ежемесячно. Максимальное количество ЛЖВ 400. </t>
  </si>
  <si>
    <t xml:space="preserve">За дополнительную работу, связанную с реализацией в рамках гранта ГФ мотивационных выплат ВИЧ позитивным детям по стране. 1 раз в квартал
</t>
  </si>
  <si>
    <t>Надбавка:Консультант по Мотивационным выплатам\врач</t>
  </si>
  <si>
    <t xml:space="preserve">Надбавка:Областной Координатор ТБ программы ТОЦБТ </t>
  </si>
  <si>
    <t>Надбавка:Областной координатор ЛУ-ТБ</t>
  </si>
  <si>
    <t>Надбавка:Областной Координатор ТБ программы</t>
  </si>
  <si>
    <t xml:space="preserve"> За дополнительную работу, связанную с реализацией гранта ГФ: координация, сбор, анализ статистическмх данных и их предоставление в ПРООН и т.д.</t>
  </si>
  <si>
    <t xml:space="preserve"> За дополнительную работу, связанную с реализацией гранта ГФ:координация, сбор, анализ статистическмх данных и их предоставление в ПРООН и т.д.</t>
  </si>
  <si>
    <t xml:space="preserve">Надбавки: технические специалисты НТП технические Мио специалист НТП, технический эксперт по мониторингу ЛС и ИМН в НТП, технический эксперт по управлению ЛС и ИМН в НТП. </t>
  </si>
  <si>
    <t xml:space="preserve">Надбавка: Лабораторный специалист НРЛ 20 </t>
  </si>
  <si>
    <t xml:space="preserve">Надбавка:  Медицинский персонал в учреждении № 31 (начальник госпиталя, 3 фтизиатра, 14 фельдшеров, 8 медицинских сестер, 12 лаборантов (ИК-31 и досудебное отделение-1) 2 рентгенолога и 4 ДПНБ) </t>
  </si>
  <si>
    <t xml:space="preserve"> За дополнительную работу, связанную с реализацией гранта ГФ</t>
  </si>
  <si>
    <t xml:space="preserve">Надбавка: Координатор областной противотуберкулезной программы ГЦБТ </t>
  </si>
  <si>
    <t>Надбавка:Оператору базы данных</t>
  </si>
  <si>
    <t>за достижение излечения  у больных МЛУ/ШЛУ ТБ (больные с исходом лечение "завершено" не входят). Расчет на 5 случаев на каждого врача</t>
  </si>
  <si>
    <t>Остается на прежнем уровне, основана на пролеченном случае</t>
  </si>
  <si>
    <t>n\a</t>
  </si>
  <si>
    <t xml:space="preserve"> за дополнительную работу, связанную с реализацией гранта ГФ: </t>
  </si>
  <si>
    <t>Надбавка: Областной координатор ЛУ-ТБ</t>
  </si>
  <si>
    <t>Надбавка 2019</t>
  </si>
  <si>
    <t>Надбавка 2020</t>
  </si>
  <si>
    <t>Снижение на 10%</t>
  </si>
  <si>
    <t xml:space="preserve">Приблизительная Заработная плата </t>
  </si>
  <si>
    <t>Дополнительное Снижение на 5%</t>
  </si>
  <si>
    <t>Все суммы указаны в сомах, без учета социальных отчислений со стороны работодателя в размере 17,25%.</t>
  </si>
  <si>
    <t>Позиция</t>
  </si>
  <si>
    <t>СР</t>
  </si>
  <si>
    <t>Вид надбавки</t>
  </si>
  <si>
    <t>БОЦБТ</t>
  </si>
  <si>
    <t>Ежемесячно</t>
  </si>
  <si>
    <t>ГСИН</t>
  </si>
  <si>
    <t>ГЦБТ, ЧОЦБТ, ЖОЦБТ</t>
  </si>
  <si>
    <t>ГЦБТ,ЧОЦБТ, ИОЦБТ, ООЦБ, ЖОЦБТ</t>
  </si>
  <si>
    <t>ИОЦБТ</t>
  </si>
  <si>
    <t>НЦФ</t>
  </si>
  <si>
    <t>ООЦБТ</t>
  </si>
  <si>
    <t>ТОЦБТ, НОЦБТ</t>
  </si>
  <si>
    <t>Врач лаборант в РПТБ Кара-Балта</t>
  </si>
  <si>
    <t xml:space="preserve">Врач лаборант, выполняющий культуральные исследования </t>
  </si>
  <si>
    <t>ГЦБТ, ЧОЦБТ, НОЦБТ, ИОЦБТ, ТОЦБТ, БОЦБТ, ООЦБТ, ЖОЦБТ</t>
  </si>
  <si>
    <t xml:space="preserve">Врачи лаборанты НРЛ </t>
  </si>
  <si>
    <t xml:space="preserve">Врачи МЛУ отделений </t>
  </si>
  <si>
    <t>НОЦБТ,ООЦБТ, ЖОЦБТ, НЦФ, ГСИН</t>
  </si>
  <si>
    <t>НЦФ, ГСИН, ИОЦБТ, ООЦБ, ЖОЦБТ</t>
  </si>
  <si>
    <t>Врачи-фтизиатры РПТБ Кара-Балта</t>
  </si>
  <si>
    <t xml:space="preserve">Врач-лаборант </t>
  </si>
  <si>
    <t>ГЦБТ</t>
  </si>
  <si>
    <t>Врач-лаборант, выполняющий микроскопич.исследования</t>
  </si>
  <si>
    <t>ТОЦБТ,НОЦБТ, ГЦБТ, ИОЦБТ,БОЦБТ, ООЦБТ, ЖОЦБТ</t>
  </si>
  <si>
    <t>Врач-фтизиатр</t>
  </si>
  <si>
    <t>Главная медицинская сестра РПТБ Кара-Балта</t>
  </si>
  <si>
    <t>Дежурный Помощник начальника больницы / ДПНБ</t>
  </si>
  <si>
    <t>Директор НРЛ</t>
  </si>
  <si>
    <t>Директор НЦФ</t>
  </si>
  <si>
    <t>Директор РПТБ Кара-Балта</t>
  </si>
  <si>
    <t>Зам председателя консилиума</t>
  </si>
  <si>
    <t>Консультант горячей линии НЦФ</t>
  </si>
  <si>
    <t>Координатор ЛУ ТБ</t>
  </si>
  <si>
    <t>ГЦБТ, ГСИН, ЧОЦБТ, ТОЦБТ, НОЦБТ, ИОЦБТ, ООЦБ, ЖОЦБТ, БОЦБТ</t>
  </si>
  <si>
    <t>НЦФ, ГЦБТ, ГСИН, ЧОЦБТ, ТОЦБТ, НОЦБТ, ИОЦБТ, ООЦБ, ЖОЦБТ</t>
  </si>
  <si>
    <t>Координатор национальной противотуберкулезной программы</t>
  </si>
  <si>
    <t>Лаборант, выполняющий культуру</t>
  </si>
  <si>
    <t>Лаборанты НРЛ</t>
  </si>
  <si>
    <t>Лаборанты РПТБ</t>
  </si>
  <si>
    <t>Лаборанты РПТБ К-Балта и Ошской области</t>
  </si>
  <si>
    <t>НЦФ, ООЦБТ</t>
  </si>
  <si>
    <t>Лаборанты, выполняющие микроскопию</t>
  </si>
  <si>
    <t xml:space="preserve">Мед сестра МЛУ отделений </t>
  </si>
  <si>
    <t>Медицинские сестры</t>
  </si>
  <si>
    <t>Медицинские сестры РПТБ Кара-Балта</t>
  </si>
  <si>
    <t>Медицинский работник по мотивационным выплатам</t>
  </si>
  <si>
    <t>Менеджер контроля качества НРЛ</t>
  </si>
  <si>
    <t xml:space="preserve">Менеджер по вводу данных </t>
  </si>
  <si>
    <t xml:space="preserve">Менеджер по качеству </t>
  </si>
  <si>
    <t>Младший мед.персонал</t>
  </si>
  <si>
    <t>Младший медицинский персонал НРЛ</t>
  </si>
  <si>
    <t>Младший медицинский персонал РПТБ Кара-Балта</t>
  </si>
  <si>
    <t>Начальник больницы</t>
  </si>
  <si>
    <t>Областной координатор МЛУ</t>
  </si>
  <si>
    <t>БОЦБТ,ТОЦБТ, НОЦБТ</t>
  </si>
  <si>
    <t>на основе достигнутых результатов (%)</t>
  </si>
  <si>
    <t>ГЦБТ, ЧОЦБТ, ООЦБТ, ЖОЦБТ</t>
  </si>
  <si>
    <t>Областной координатор НТП</t>
  </si>
  <si>
    <t xml:space="preserve">Областной координатор НТП </t>
  </si>
  <si>
    <t>Оператор</t>
  </si>
  <si>
    <t>Оператор по вводу данных</t>
  </si>
  <si>
    <t xml:space="preserve">Оператор электронной базы данных слежения ТБ </t>
  </si>
  <si>
    <t>Психолог/психотерапевт/психиатр</t>
  </si>
  <si>
    <t>ГЦБТ, НЦФ</t>
  </si>
  <si>
    <t xml:space="preserve">Районные врачи-фтизиатры </t>
  </si>
  <si>
    <t xml:space="preserve"> ГЦБТ, ГСИН, ЧОЦБТ, ТОЦБТ, НОЦБТ, ИОЦБТ, ООЦБ, ЖОЦБТ</t>
  </si>
  <si>
    <t>В зависимости от исхода лечения</t>
  </si>
  <si>
    <t>Рентген-лаборант РПТБ Кара-Балта</t>
  </si>
  <si>
    <t xml:space="preserve">Рентгенолог </t>
  </si>
  <si>
    <t>Республиканский координатор ЛУ ТБ</t>
  </si>
  <si>
    <t>Республиканский координатор МиО</t>
  </si>
  <si>
    <t>Республиканский координатор по лекарственному менеджменту</t>
  </si>
  <si>
    <t xml:space="preserve">Специалист базы данных по отслеживание случаев МЛУ </t>
  </si>
  <si>
    <t>Специалист по мониторингу ТБ программы</t>
  </si>
  <si>
    <t>Специалист по регистру электронной базы</t>
  </si>
  <si>
    <t>Специалисты отдела лекарственного менеджмента и медицинской техники НЦФ за менеджмент лекарственного обеспечения</t>
  </si>
  <si>
    <t xml:space="preserve">Старший лаборант </t>
  </si>
  <si>
    <t>Технический специалист НЦФ по управлению лекарственными средствами и ИМН в НЦФ</t>
  </si>
  <si>
    <t>Технический специалист по мониторингу лекарственных средств и ИМН в НТП</t>
  </si>
  <si>
    <t>Фельдшер</t>
  </si>
  <si>
    <t>Эксперт лабораторной службы для оказания поддержки лаборатории НРЛ</t>
  </si>
  <si>
    <t xml:space="preserve">Зав. лабораторией </t>
  </si>
  <si>
    <t xml:space="preserve">Лаборант </t>
  </si>
  <si>
    <t>ГЦБТ, ГСИН, ЧОЦБТ, ТОЦБТ, НОЦБТ, ИОЦБТ, ЖОЦБТ, БОЦБТ</t>
  </si>
  <si>
    <t>НЦФ, ГЦБТ, ГСИН, ЧОЦБТ, ТОЦБТ, НОЦБТ, ИОЦБТ, ЖОЦБТ</t>
  </si>
  <si>
    <t xml:space="preserve">Санитарка </t>
  </si>
  <si>
    <t>Надбавка  врачам-фтизиатрам ОЦБТ за достижение излечения  у больных МЛУ/ШЛУ ТБ (больные с исходом лечение "завершено" не входят)</t>
  </si>
  <si>
    <t>Координатор по внедрению системы транспортировки мокроты Баткенской области</t>
  </si>
  <si>
    <t xml:space="preserve">Лабораторные специалисты НРЛ </t>
  </si>
  <si>
    <t xml:space="preserve">Лабораторные специалисты ОМРЛ </t>
  </si>
  <si>
    <t xml:space="preserve">Регистраторы электронной базы данных ES-TB\KG </t>
  </si>
  <si>
    <t>НЦФ, ГЦБТ, ЧОЦБТ, ООЦБТ, ЖОЦБТ, ГСИН</t>
  </si>
  <si>
    <t xml:space="preserve">Республиканский координатор по лабораторной службе </t>
  </si>
  <si>
    <t>Республиканский координатор по внедрению электронной базы слежения за ТБ</t>
  </si>
  <si>
    <t xml:space="preserve">Координатор по реализации соглашения между НЦФ и ПРООН </t>
  </si>
  <si>
    <t>Технический специалист НЦФ по МиО</t>
  </si>
  <si>
    <t>10% от заработной платы</t>
  </si>
  <si>
    <t>Надбавка:Бухгалтер (&lt;100 MDR patients)</t>
  </si>
  <si>
    <t>30% от заработной платы</t>
  </si>
  <si>
    <t>20% от заработной платы</t>
  </si>
  <si>
    <t>Снижение на 20%</t>
  </si>
  <si>
    <t>Дополнительное Снижение на 20%</t>
  </si>
  <si>
    <t>Оплата основанная на результате  врачам-фтизиатрам ГЦБТ</t>
  </si>
  <si>
    <t>Надбавка:Областной координатор ЛУ-ТБ  
(&lt;100 MDR patients)</t>
  </si>
  <si>
    <t>Надбавка:Бухгалтер (&gt;300  MDR patients)</t>
  </si>
  <si>
    <t>Надбавка:Бухгалтер (200-299 MDR patients)</t>
  </si>
  <si>
    <t>Бухгалтер  (&lt;100 MDR patients)</t>
  </si>
  <si>
    <t>25% от заработной платы once per quarter for reporting  purposes</t>
  </si>
  <si>
    <t xml:space="preserve">Надбавка:Бухгалтер </t>
  </si>
  <si>
    <t xml:space="preserve"> За дополнительную работу, связанную с  подготовкой списков на мотивационные выплаты МЛУ ТБ пациентам на ежемесячной основе</t>
  </si>
  <si>
    <t>На ежеквартальной основе за дополнительные обязанности, связанные с предоставлением отчетов</t>
  </si>
  <si>
    <t xml:space="preserve">25% от заработной платы </t>
  </si>
  <si>
    <t xml:space="preserve">Надбавка: Координатор ГСИН </t>
  </si>
  <si>
    <t>Оплата по договору об оказании услуг</t>
  </si>
  <si>
    <t xml:space="preserve"> Осуществление мотивационных выплат около 1500 МЛУ ТБ пациентам, заработных плат сотрудникам в рамках проекта, проведение тендеров на транспортные компании, компьютерную томографию, верификация, предосталение отчета, функции HR и т.д.</t>
  </si>
  <si>
    <t>На ежеквартальной основе за дополнительные обязанности, связанные с предоставлением отчетов и осуществление работ соответственно позиции</t>
  </si>
  <si>
    <t>За дополнительную работу, связанную с реализацией гранта ГФ: осуществляет координацию работы по программе ЛиУ в ГСИН, центрах СПИД и ЦСМ -  сбор, анализ статистическмх данных, оценка достижения индикаторов в ГСИН,  достижения индикаторов на страновом уровне и их предоставление в ПРООН, прием и верификация данных в отчетах Ежемеесячно.</t>
  </si>
  <si>
    <t>25% от заработной платы to be paid once per quarter</t>
  </si>
  <si>
    <t>Оплата, основанная на результате, врачам   ГСИН</t>
  </si>
  <si>
    <t>Salary 100%</t>
  </si>
  <si>
    <r>
      <t xml:space="preserve">Надбавки: 
1. Координатор по реализации СП Соглашения с ПРООН 2. Специалист по лекарственному обеспечению в в рамках СП Соглашения с ПРООН;
3. Специалист по лабораторному компоненту в рамках СП Соглашения с ПРООН
</t>
    </r>
    <r>
      <rPr>
        <sz val="12"/>
        <rFont val="Arial"/>
        <family val="2"/>
        <charset val="204"/>
      </rPr>
      <t xml:space="preserve">
</t>
    </r>
  </si>
  <si>
    <t>25% от заработной платы на ежеквартальной основе</t>
  </si>
  <si>
    <t>25% от заработной платы once per quarter</t>
  </si>
  <si>
    <t>За дополнительную работу, связанную с реализацией гранта ГФ: осуществляет бухгалтерский учет, начисление заработной платы, мотивационных выплат сотрудникам  закупка канц.товаров, контроль ГСМ, ведение кадровых и администативных дел всех сотрудников, вовлеченных в реализацию проекта, контроль транспортировки биообразцов и т.д. Quarterly</t>
  </si>
  <si>
    <t xml:space="preserve">25% от заработной платы once per quarter </t>
  </si>
  <si>
    <t>Компонент</t>
  </si>
  <si>
    <t>ВИЧ</t>
  </si>
  <si>
    <t>ТБ</t>
  </si>
  <si>
    <t>Итого</t>
  </si>
  <si>
    <t>Организация здравоохранения</t>
  </si>
  <si>
    <t>Республиканский Центр Наркологии</t>
  </si>
  <si>
    <t>Республиканский Центр СПИДа</t>
  </si>
  <si>
    <t>Городской центр СПИДа</t>
  </si>
  <si>
    <t>Ошский областной Центр СПИДа</t>
  </si>
  <si>
    <t>Количество сотрудников, которым выплачиваются надбавки 2 полугодие 2018</t>
  </si>
  <si>
    <t>Текущая сумма надбавок (из расчета 2018-2020, в сомах)</t>
  </si>
  <si>
    <t>Количество сотрудников, которым планируется осуществлять выплату надбавок (на 2019-2020, в сомах)</t>
  </si>
  <si>
    <t xml:space="preserve">Сумма надбавок (из расчета на 2019-2020, в сомах) </t>
  </si>
  <si>
    <t>Текущая сумма надбавок (из расчета на 2018-2020, в долларах) 1USD=69.6</t>
  </si>
  <si>
    <t xml:space="preserve">Сумма надбавок (из расчета на 2019-2020, в долларах), 1USD=69.6 </t>
  </si>
  <si>
    <t xml:space="preserve">Сумма к уменьшению (в сомах)
 </t>
  </si>
  <si>
    <t>Сумма к уменьшению (в долларах)</t>
  </si>
  <si>
    <t>% уменьшения надбавок</t>
  </si>
  <si>
    <t>Национальный Центр Фтизиатрии</t>
  </si>
  <si>
    <t>Бишкекский ТБ Центр</t>
  </si>
  <si>
    <t>Чуйский областной Центр</t>
  </si>
  <si>
    <t>Нарынский областной Центр</t>
  </si>
  <si>
    <t>Таласский областной ТБ Центр</t>
  </si>
  <si>
    <t>Баткенский областной ТБ Центр</t>
  </si>
  <si>
    <t>Ыссык-Кульский областной ТБ Центр</t>
  </si>
  <si>
    <t>Джалал-Абадский областной ТБ Центр</t>
  </si>
  <si>
    <t>Ошский областной ТБ Центр</t>
  </si>
  <si>
    <t>Нарынский областной центр ТБ</t>
  </si>
  <si>
    <t>Количество сотрудников в 2018 г.</t>
  </si>
  <si>
    <t xml:space="preserve">Количество сотрудников с 2019 </t>
  </si>
  <si>
    <t>оплата за проделанную работу</t>
  </si>
  <si>
    <t>Республиканский Центр наркологии</t>
  </si>
  <si>
    <t>Данные медицинские сестры не являются сотрудниками ЦСМ и остаются на 100% заработной плате</t>
  </si>
  <si>
    <t>Баткенский областной Центр ТБ</t>
  </si>
  <si>
    <t>Таласский областной Центр ТБ</t>
  </si>
  <si>
    <t>Чуйский оластной Центр ТБ</t>
  </si>
  <si>
    <t>Надбавка:Надбавка для медицинского специалиста (&gt;300 MDR пациентов)</t>
  </si>
  <si>
    <t>Надбавка:Областной координатор ЛУ-ТБ (&lt;100 MDR пациентов)</t>
  </si>
  <si>
    <t>Надбавка: медицинского специалиста (200-299 MDR пациентов)</t>
  </si>
  <si>
    <t>Надбавка:Бухгалтер (на договоре по оказанию услуг)</t>
  </si>
  <si>
    <t>Областной координатор ЛУ-ТБ (&lt;100 MDR пациентов)</t>
  </si>
  <si>
    <t>Ыссык-Кульский Центр ТБ</t>
  </si>
  <si>
    <t>Надбавка для медицинского специалиста  (&gt;300 MDR пациентов)</t>
  </si>
  <si>
    <t>Жалал-Абадский областной  Центр ТБ</t>
  </si>
  <si>
    <t>Надбавка для медицинского специалиста (&gt;300 пациентов)</t>
  </si>
  <si>
    <t>Ошский областной центр ТБ</t>
  </si>
  <si>
    <t>Республиканский Центр СПИД</t>
  </si>
  <si>
    <t>Городской Центр СПИДа</t>
  </si>
  <si>
    <t>В течение 2014-2015гг., а также в первой половине 2016г.бюджет составлялся в долларах США, в связи с этим долларовые показатели были переведены в сомы на основании обменных курсов ООН, которые были использованы при составлении бюджетов (2014: 49,23 сом=1 долл.США; 2015: 60,25 сом=1 долл.США, 2016: 75,8848 сом=1 долл.США).</t>
  </si>
  <si>
    <t>Сумма надбавки, в сомах</t>
  </si>
  <si>
    <t>Вид выплат</t>
  </si>
  <si>
    <t>2017 с сент.</t>
  </si>
  <si>
    <t>РЦН</t>
  </si>
  <si>
    <t>Надбавка к окладу согласно Постановлению ПКР</t>
  </si>
  <si>
    <t>Надбавка по Постановлению ПКР, расчет надбавок за 2017г. представлен во вкладке "Расчет надбавок"</t>
  </si>
  <si>
    <t>Надбавка: Финансовый менеджер в РЦН</t>
  </si>
  <si>
    <t>Надбавка по Постановлению ПКР, расчет надбавок за 2017г. представлен во вкладке "Расчет надбавок", позиция введена с 2016г.</t>
  </si>
  <si>
    <t>Надбавка: водители</t>
  </si>
  <si>
    <t>Надбавка: фармацевт для южного региона</t>
  </si>
  <si>
    <t>Надбавка: главный фармацевт РЦН</t>
  </si>
  <si>
    <t>Надбавка по Постановлению ПКР, расчет надбавок за 2017г. представлен во вкладке "Расчет надбавок", позиция введена с 2015г.</t>
  </si>
  <si>
    <t>Надбавка: ассистента фармацевта РЦН</t>
  </si>
  <si>
    <t>Надбавка: Координатора ПОШ в РЦН</t>
  </si>
  <si>
    <t>Надбавка по Постановлению ПКР, расчет надбавок за 2017г. представлен во вкладке "Расчет надбавок", надбавка введена с 2016г.</t>
  </si>
  <si>
    <t>Надбавка: Координатора проекта в РЦН</t>
  </si>
  <si>
    <t>Надбавка: координатор проекта по южному региону</t>
  </si>
  <si>
    <t>Надбавка: социального работника проекта в РЦН</t>
  </si>
  <si>
    <t>Надбавка: врачи наркологи</t>
  </si>
  <si>
    <t>Надбавка  соцработников</t>
  </si>
  <si>
    <t>Надбавка равных консультантов</t>
  </si>
  <si>
    <t>Надбавка Главного консультанта в ГСИН</t>
  </si>
  <si>
    <t>Надбавка Координатора программ снижения вреда</t>
  </si>
  <si>
    <t>Надбавка координатора по ОЗТ</t>
  </si>
  <si>
    <t>Надбавка  ассистента координатора ПОШ в ГСИН</t>
  </si>
  <si>
    <t>Оплата, основанная на результате</t>
  </si>
  <si>
    <t>Оплата, основанная на результате, медсестрам - за среднее количество обслуженных клиентов</t>
  </si>
  <si>
    <t>Оплата, основанная на результате, введена с 2015г.</t>
  </si>
  <si>
    <t>Оплата, основанная на результате, врачам - за фактическое количество клиентов на конец месяца</t>
  </si>
  <si>
    <t>Оплата, основанная на результате, врачам - за каждого клиента удержанного в программе в течении 3х месяцев</t>
  </si>
  <si>
    <t>Оплата, основанная на результате, введена с 2016г.</t>
  </si>
  <si>
    <t>Оплата, основанная на результате, соцработникам - за каждого клиента протестированного и получившего результат на ВИЧ, ТБ, ИППП, ВГ</t>
  </si>
  <si>
    <t>Оплата, основанная на результате, - за каждого клиента вошедшего и удержавшегося в программе минимум месяц</t>
  </si>
  <si>
    <t>Надбавка к заработной плате: врачи наркологи (РЦН)  с охватом до 25 клиентов</t>
  </si>
  <si>
    <t>Надбавка по Постановлению ПКР, введена с 2018г.</t>
  </si>
  <si>
    <t>Надбавка к заработной плате: врачи наркологи (РЦН) с охватом 26-30 клиентов клиентов</t>
  </si>
  <si>
    <t>Надбавка к заработной плате: врачи наркологи (РЦН) с охватом  31-35 клиентов</t>
  </si>
  <si>
    <t>Надбавка к заработной плате: врачи наркологи (РЦН) с охватом  36-40 клиентов</t>
  </si>
  <si>
    <t xml:space="preserve"> Надбавка к заработной плате: врачи наркологи (РЦН) с охватом  41-45 клиентов</t>
  </si>
  <si>
    <t>Надбавка к заработной плате: врачи наркологи (РЦН) с охватом  46-50 клиентов</t>
  </si>
  <si>
    <t>Надбавка к заработной плате: врачи наркологи (РЦН) с охватом  51-55 клиентов</t>
  </si>
  <si>
    <t>Надбавка к заработной плате: врачи наркологи (РЦН) с охватом  56-60 клиентов</t>
  </si>
  <si>
    <t>Надбавка к заработной плате: врачи наркологи (РЦН) с охватом  61-65 клиентов</t>
  </si>
  <si>
    <t>Надбавка к заработной плате: врачи наркологи (РЦН) с охватом  66-70 клиентов</t>
  </si>
  <si>
    <t>Надбавка к заработной плате: врачи наркологи (РЦН) с охватом от 70 клиентов</t>
  </si>
  <si>
    <t>Мотивационные выплаты ( полугодовые) врачам -  за поддержание оптимальных доз метадона</t>
  </si>
  <si>
    <t>Оплата, основанная на результате, с 2018г.</t>
  </si>
  <si>
    <t xml:space="preserve">Мотивационные выплаты ( полугодовые) врачам - за удержание в программе ПТМ по крайней мере 6 мес </t>
  </si>
  <si>
    <t>Мотивационные выплаты ( полугодовые) врачам - за долю ЛЖВ, получающих АРТ</t>
  </si>
  <si>
    <t>Мотивационные выплаты ( полугодовые) врачам - за долю ЛЖВ на АРТ, имеющих последний результат с уровнем вирусной нагрузки (ВН) менее 1000 копий/мл</t>
  </si>
  <si>
    <t>Мотивационные выплаты медицинским сестрам (РЦН) выплаты за обслуживание клиентов ПТМ - 21- 35 клиентов</t>
  </si>
  <si>
    <t>Оплата, основанная на результате, с 2018г., не финансируется ГФ в 1-м полугодии 2018г.</t>
  </si>
  <si>
    <t>Мотивационные выплаты медицинским сестрам (РЦН) за обслуживание клиентов ПТМ -  36-50 клиентов</t>
  </si>
  <si>
    <t>Мотивационные выплаты медицинским сестрам (РЦН) за обслуживание клиентов ПТМ -  от 51 клиента и выше</t>
  </si>
  <si>
    <t>Надбавка к заработной плате: социальные работники/равные консультанты (РЦН) с охватом  до 25 клиентов</t>
  </si>
  <si>
    <t>Надбавка к заработной плате: социальные работники/равные консультанты (РЦН) с охватом 26-30 клиентов</t>
  </si>
  <si>
    <t>Надбавка к заработной плате: социальные работники/равные консультанты (РЦН) с охватом  31-35 клиентов</t>
  </si>
  <si>
    <t>Надбавка к заработной плате: социальные работники/равные консультанты (РЦН) с охватом  36-40</t>
  </si>
  <si>
    <t>Надбавка к заработной плате: социальные работники/равные консультанты (РЦН) с охватом  41-45 клиентов</t>
  </si>
  <si>
    <t>Надбавка к заработной плате: социальные работники/равные консультанты (РЦН) с охватом  46-50 клиентов</t>
  </si>
  <si>
    <t>Надбавка к заработной плате: социальные работники/равные консультанты (РЦН) с охватом  51-55 клиентов</t>
  </si>
  <si>
    <t xml:space="preserve"> Надбавка к заработной плате: социальные работники/равные консультанты (РЦН) с охватом 56-60 клиентов</t>
  </si>
  <si>
    <t>Надбавка к заработной плате: социальные работники/равные консультанты (РЦН) с охватом  61-65 клиентов</t>
  </si>
  <si>
    <t>Надбавка к заработной плате: социальные работники/равные консультанты (РЦН) с охватом 66-70 клиентов</t>
  </si>
  <si>
    <t>Надбавка к заработной плате: социальные работники/равные консультанты (РЦН) с охватом от 70 клиентов</t>
  </si>
  <si>
    <t xml:space="preserve">Мотивационные выплаты (полугодовые) социальным работникам/равным консультантам - за удержание в программе ПТМ по крайней мере 6 мес </t>
  </si>
  <si>
    <t xml:space="preserve">Мотивационные выплаты (полугодовые) социальным работникам/равным консультантам - за возврат в программу ПТМ не менее 50% от находящихся в режиме ожидания или выбывших </t>
  </si>
  <si>
    <t>Надбавка к заработной плате: Doctor</t>
  </si>
  <si>
    <t>Основано на предварительтном бюджете на 2,5 года</t>
  </si>
  <si>
    <t>Performace based payments: Doctor</t>
  </si>
  <si>
    <t>Надбавка к заработной плате: Medical staff</t>
  </si>
  <si>
    <t xml:space="preserve">Performace based payments: Medical staff </t>
  </si>
  <si>
    <t xml:space="preserve">В данном листе представлен список надбавок и платежей, основанных на результате, по каждой организации и позиции. </t>
  </si>
  <si>
    <t>Приложение 1. Надбавки к заработной плате и платежи, основанные на результате, сотрудникам организаций суб-получателей в рамках компонента ТБ  за 2014-2017гг. и 1-е полугодие 2018г.</t>
  </si>
  <si>
    <t>Приложение 2. Надбавки к заработной плате и платежи, основанные на результате, сотрудникам организаций суб-получателей в рамках компонента ВИЧ  за 2014-2017гг. и 1-е полугодие 2018г.</t>
  </si>
  <si>
    <t>Количество сотрудников,которым выплачиваются надбавки, подлежащие сокращению, с января 2019</t>
  </si>
  <si>
    <t>Приложение 3. Сводная таблица по мотивационной стратегии снижения надбавок медицинским сотрудникам, вовлеченным в реализацию Проекта ПРООН\ГФ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</si>
</sst>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(* #,##0.00_);_(* \(#,##0.00\);_(* &quot;-&quot;??_);_(@_)"/>
    <numFmt numFmtId="165" formatCode="_-* #,##0.00_р_._-;\-* #,##0.00_р_._-;_-* &quot;-&quot;??_р_._-;_-@_-"/>
    <numFmt numFmtId="166" formatCode="#,##0.00\ _₽"/>
    <numFmt numFmtId="167" formatCode="[$$-409]#,##0.00"/>
    <numFmt numFmtId="168" formatCode="#,##0.00\ [$KGS];\-#,##0.00\ [$KGS]"/>
  </numFmts>
  <fonts count="2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sz val="11"/>
      <color indexed="8"/>
      <name val="Calibri"/>
      <family val="2"/>
    </font>
    <font>
      <b/>
      <sz val="10"/>
      <name val="Arial"/>
      <family val="2"/>
      <charset val="204"/>
    </font>
    <font>
      <b/>
      <i/>
      <sz val="10"/>
      <name val="Arial"/>
      <family val="2"/>
      <charset val="204"/>
    </font>
    <font>
      <sz val="10"/>
      <name val="Arial"/>
      <family val="2"/>
      <charset val="204"/>
    </font>
    <font>
      <i/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rgb="FFFF0000"/>
      <name val="Arial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1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00B050"/>
        <bgColor indexed="64"/>
      </patternFill>
    </fill>
    <fill>
      <patternFill patternType="solid">
        <fgColor theme="0" tint="-4.9989318521683403E-2"/>
        <bgColor indexed="64"/>
      </patternFill>
    </fill>
  </fills>
  <borders count="5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5">
    <xf numFmtId="0" fontId="0" fillId="0" borderId="0"/>
    <xf numFmtId="0" fontId="2" fillId="0" borderId="0"/>
    <xf numFmtId="165" fontId="1" fillId="0" borderId="0" applyFont="0" applyFill="0" applyBorder="0" applyAlignment="0" applyProtection="0"/>
    <xf numFmtId="0" fontId="2" fillId="0" borderId="0"/>
    <xf numFmtId="0" fontId="3" fillId="0" borderId="0"/>
    <xf numFmtId="164" fontId="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" fillId="0" borderId="0"/>
    <xf numFmtId="0" fontId="1" fillId="0" borderId="0"/>
    <xf numFmtId="0" fontId="1" fillId="0" borderId="0"/>
    <xf numFmtId="167" fontId="7" fillId="0" borderId="0"/>
  </cellStyleXfs>
  <cellXfs count="351">
    <xf numFmtId="0" fontId="0" fillId="0" borderId="0" xfId="0"/>
    <xf numFmtId="0" fontId="7" fillId="2" borderId="0" xfId="0" applyFont="1" applyFill="1" applyBorder="1" applyAlignment="1">
      <alignment wrapText="1"/>
    </xf>
    <xf numFmtId="0" fontId="7" fillId="2" borderId="0" xfId="0" applyFont="1" applyFill="1" applyAlignment="1">
      <alignment wrapText="1"/>
    </xf>
    <xf numFmtId="0" fontId="7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center" wrapText="1"/>
    </xf>
    <xf numFmtId="0" fontId="8" fillId="2" borderId="0" xfId="0" applyFont="1" applyFill="1" applyAlignment="1">
      <alignment wrapText="1"/>
    </xf>
    <xf numFmtId="0" fontId="7" fillId="2" borderId="0" xfId="1" applyFont="1" applyFill="1"/>
    <xf numFmtId="0" fontId="7" fillId="2" borderId="0" xfId="0" applyFont="1" applyFill="1"/>
    <xf numFmtId="4" fontId="7" fillId="2" borderId="0" xfId="0" applyNumberFormat="1" applyFont="1" applyFill="1" applyAlignment="1">
      <alignment horizontal="right" vertical="top" wrapText="1"/>
    </xf>
    <xf numFmtId="167" fontId="7" fillId="2" borderId="0" xfId="0" applyNumberFormat="1" applyFont="1" applyFill="1" applyAlignment="1">
      <alignment horizontal="center" vertical="center" wrapText="1"/>
    </xf>
    <xf numFmtId="4" fontId="7" fillId="2" borderId="0" xfId="0" applyNumberFormat="1" applyFont="1" applyFill="1" applyAlignment="1">
      <alignment horizontal="center" vertical="center" wrapText="1"/>
    </xf>
    <xf numFmtId="4" fontId="7" fillId="2" borderId="0" xfId="0" applyNumberFormat="1" applyFont="1" applyFill="1" applyAlignment="1">
      <alignment wrapText="1"/>
    </xf>
    <xf numFmtId="166" fontId="7" fillId="2" borderId="0" xfId="0" applyNumberFormat="1" applyFont="1" applyFill="1" applyAlignment="1">
      <alignment horizontal="right" vertical="top" wrapText="1"/>
    </xf>
    <xf numFmtId="4" fontId="8" fillId="2" borderId="0" xfId="0" applyNumberFormat="1" applyFont="1" applyFill="1" applyAlignment="1">
      <alignment wrapText="1"/>
    </xf>
    <xf numFmtId="0" fontId="9" fillId="0" borderId="0" xfId="0" applyFont="1" applyFill="1"/>
    <xf numFmtId="0" fontId="9" fillId="0" borderId="0" xfId="0" applyFont="1" applyFill="1" applyAlignment="1">
      <alignment vertical="center"/>
    </xf>
    <xf numFmtId="0" fontId="9" fillId="0" borderId="0" xfId="0" applyFont="1" applyFill="1" applyAlignment="1">
      <alignment horizontal="left" vertical="top" wrapText="1"/>
    </xf>
    <xf numFmtId="0" fontId="7" fillId="0" borderId="0" xfId="0" applyFont="1" applyFill="1"/>
    <xf numFmtId="0" fontId="12" fillId="0" borderId="0" xfId="0" applyFont="1" applyFill="1"/>
    <xf numFmtId="0" fontId="12" fillId="0" borderId="0" xfId="0" applyFont="1" applyFill="1" applyAlignment="1">
      <alignment vertical="top"/>
    </xf>
    <xf numFmtId="4" fontId="12" fillId="0" borderId="1" xfId="0" applyNumberFormat="1" applyFont="1" applyFill="1" applyBorder="1" applyAlignment="1">
      <alignment vertical="center"/>
    </xf>
    <xf numFmtId="0" fontId="12" fillId="0" borderId="1" xfId="0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12" fillId="2" borderId="1" xfId="0" applyFont="1" applyFill="1" applyBorder="1" applyAlignment="1">
      <alignment vertical="center" wrapText="1"/>
    </xf>
    <xf numFmtId="4" fontId="12" fillId="2" borderId="1" xfId="0" applyNumberFormat="1" applyFont="1" applyFill="1" applyBorder="1" applyAlignment="1">
      <alignment vertical="center"/>
    </xf>
    <xf numFmtId="0" fontId="11" fillId="0" borderId="0" xfId="0" applyFont="1"/>
    <xf numFmtId="0" fontId="11" fillId="0" borderId="0" xfId="0" applyFont="1" applyFill="1" applyBorder="1" applyAlignment="1">
      <alignment vertical="top"/>
    </xf>
    <xf numFmtId="0" fontId="11" fillId="0" borderId="0" xfId="0" applyFont="1" applyAlignment="1"/>
    <xf numFmtId="0" fontId="7" fillId="0" borderId="0" xfId="0" applyFont="1" applyFill="1" applyAlignment="1">
      <alignment vertical="top"/>
    </xf>
    <xf numFmtId="4" fontId="12" fillId="0" borderId="1" xfId="0" applyNumberFormat="1" applyFont="1" applyFill="1" applyBorder="1" applyAlignment="1">
      <alignment horizontal="center" vertical="center" wrapText="1"/>
    </xf>
    <xf numFmtId="0" fontId="12" fillId="0" borderId="1" xfId="8" applyFont="1" applyFill="1" applyBorder="1" applyAlignment="1">
      <alignment vertical="center"/>
    </xf>
    <xf numFmtId="0" fontId="12" fillId="0" borderId="1" xfId="8" applyFont="1" applyFill="1" applyBorder="1" applyAlignment="1">
      <alignment vertical="center" wrapText="1"/>
    </xf>
    <xf numFmtId="0" fontId="8" fillId="0" borderId="0" xfId="0" applyFont="1" applyFill="1"/>
    <xf numFmtId="0" fontId="12" fillId="0" borderId="0" xfId="0" applyFont="1" applyFill="1" applyBorder="1" applyAlignment="1">
      <alignment vertical="top"/>
    </xf>
    <xf numFmtId="0" fontId="7" fillId="0" borderId="0" xfId="0" applyFont="1" applyFill="1" applyAlignment="1">
      <alignment vertical="top" wrapText="1"/>
    </xf>
    <xf numFmtId="4" fontId="12" fillId="0" borderId="1" xfId="0" applyNumberFormat="1" applyFont="1" applyFill="1" applyBorder="1" applyAlignment="1">
      <alignment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/>
    <xf numFmtId="0" fontId="0" fillId="0" borderId="0" xfId="0" applyAlignment="1">
      <alignment vertical="top"/>
    </xf>
    <xf numFmtId="0" fontId="0" fillId="0" borderId="1" xfId="0" applyBorder="1" applyAlignment="1"/>
    <xf numFmtId="4" fontId="7" fillId="2" borderId="1" xfId="14" applyNumberFormat="1" applyFont="1" applyFill="1" applyBorder="1" applyAlignment="1">
      <alignment horizontal="center" vertical="center" wrapText="1"/>
    </xf>
    <xf numFmtId="4" fontId="7" fillId="2" borderId="1" xfId="0" applyNumberFormat="1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3" fontId="7" fillId="2" borderId="11" xfId="0" applyNumberFormat="1" applyFont="1" applyFill="1" applyBorder="1" applyAlignment="1">
      <alignment horizontal="center" vertical="top" wrapText="1"/>
    </xf>
    <xf numFmtId="4" fontId="7" fillId="2" borderId="12" xfId="0" applyNumberFormat="1" applyFont="1" applyFill="1" applyBorder="1" applyAlignment="1">
      <alignment horizontal="right" vertical="top" wrapText="1"/>
    </xf>
    <xf numFmtId="4" fontId="7" fillId="2" borderId="13" xfId="0" applyNumberFormat="1" applyFont="1" applyFill="1" applyBorder="1" applyAlignment="1">
      <alignment horizontal="right" vertical="top" wrapText="1"/>
    </xf>
    <xf numFmtId="4" fontId="7" fillId="2" borderId="14" xfId="0" applyNumberFormat="1" applyFont="1" applyFill="1" applyBorder="1" applyAlignment="1">
      <alignment horizontal="right" vertical="top" wrapText="1"/>
    </xf>
    <xf numFmtId="3" fontId="7" fillId="0" borderId="11" xfId="0" applyNumberFormat="1" applyFont="1" applyFill="1" applyBorder="1" applyAlignment="1">
      <alignment horizontal="center" vertical="top" wrapText="1"/>
    </xf>
    <xf numFmtId="4" fontId="7" fillId="0" borderId="12" xfId="0" applyNumberFormat="1" applyFont="1" applyFill="1" applyBorder="1" applyAlignment="1">
      <alignment horizontal="right" vertical="top" wrapText="1"/>
    </xf>
    <xf numFmtId="4" fontId="7" fillId="0" borderId="13" xfId="0" applyNumberFormat="1" applyFont="1" applyFill="1" applyBorder="1" applyAlignment="1">
      <alignment horizontal="right" vertical="top" wrapText="1"/>
    </xf>
    <xf numFmtId="4" fontId="7" fillId="0" borderId="14" xfId="0" applyNumberFormat="1" applyFont="1" applyFill="1" applyBorder="1" applyAlignment="1">
      <alignment horizontal="right" vertical="top" wrapText="1"/>
    </xf>
    <xf numFmtId="3" fontId="5" fillId="0" borderId="11" xfId="0" applyNumberFormat="1" applyFont="1" applyFill="1" applyBorder="1" applyAlignment="1">
      <alignment horizontal="center" vertical="top" wrapText="1"/>
    </xf>
    <xf numFmtId="3" fontId="7" fillId="4" borderId="2" xfId="0" applyNumberFormat="1" applyFont="1" applyFill="1" applyBorder="1" applyAlignment="1">
      <alignment horizontal="center" vertical="top" wrapText="1"/>
    </xf>
    <xf numFmtId="3" fontId="7" fillId="4" borderId="1" xfId="0" applyNumberFormat="1" applyFont="1" applyFill="1" applyBorder="1" applyAlignment="1">
      <alignment horizontal="center" vertical="top" wrapText="1"/>
    </xf>
    <xf numFmtId="3" fontId="7" fillId="5" borderId="2" xfId="0" applyNumberFormat="1" applyFont="1" applyFill="1" applyBorder="1" applyAlignment="1">
      <alignment horizontal="center" vertical="top" wrapText="1"/>
    </xf>
    <xf numFmtId="0" fontId="5" fillId="3" borderId="15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vertical="top" wrapText="1"/>
    </xf>
    <xf numFmtId="0" fontId="7" fillId="0" borderId="18" xfId="0" applyFont="1" applyFill="1" applyBorder="1" applyAlignment="1">
      <alignment vertical="top" wrapText="1"/>
    </xf>
    <xf numFmtId="0" fontId="7" fillId="2" borderId="18" xfId="0" applyFont="1" applyFill="1" applyBorder="1" applyAlignment="1">
      <alignment wrapText="1"/>
    </xf>
    <xf numFmtId="0" fontId="7" fillId="2" borderId="19" xfId="0" applyFont="1" applyFill="1" applyBorder="1" applyAlignment="1">
      <alignment vertical="top" wrapText="1"/>
    </xf>
    <xf numFmtId="3" fontId="7" fillId="2" borderId="20" xfId="0" applyNumberFormat="1" applyFont="1" applyFill="1" applyBorder="1" applyAlignment="1">
      <alignment horizontal="center" vertical="top" wrapText="1"/>
    </xf>
    <xf numFmtId="0" fontId="7" fillId="2" borderId="1" xfId="0" applyFont="1" applyFill="1" applyBorder="1" applyAlignment="1">
      <alignment horizontal="center" wrapText="1"/>
    </xf>
    <xf numFmtId="4" fontId="7" fillId="2" borderId="1" xfId="0" applyNumberFormat="1" applyFont="1" applyFill="1" applyBorder="1" applyAlignment="1">
      <alignment wrapText="1"/>
    </xf>
    <xf numFmtId="166" fontId="7" fillId="4" borderId="1" xfId="0" applyNumberFormat="1" applyFont="1" applyFill="1" applyBorder="1" applyAlignment="1">
      <alignment vertical="center" wrapText="1"/>
    </xf>
    <xf numFmtId="4" fontId="7" fillId="5" borderId="1" xfId="0" applyNumberFormat="1" applyFont="1" applyFill="1" applyBorder="1" applyAlignment="1">
      <alignment vertical="center" wrapText="1"/>
    </xf>
    <xf numFmtId="0" fontId="5" fillId="3" borderId="31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  <xf numFmtId="166" fontId="7" fillId="2" borderId="1" xfId="0" applyNumberFormat="1" applyFont="1" applyFill="1" applyBorder="1" applyAlignment="1">
      <alignment wrapText="1"/>
    </xf>
    <xf numFmtId="0" fontId="5" fillId="3" borderId="6" xfId="0" applyFont="1" applyFill="1" applyBorder="1" applyAlignment="1">
      <alignment horizontal="center" vertical="center" wrapText="1"/>
    </xf>
    <xf numFmtId="4" fontId="7" fillId="2" borderId="32" xfId="0" applyNumberFormat="1" applyFont="1" applyFill="1" applyBorder="1" applyAlignment="1">
      <alignment horizontal="center" vertical="center"/>
    </xf>
    <xf numFmtId="0" fontId="7" fillId="2" borderId="33" xfId="0" applyFont="1" applyFill="1" applyBorder="1" applyAlignment="1">
      <alignment wrapText="1"/>
    </xf>
    <xf numFmtId="167" fontId="7" fillId="2" borderId="18" xfId="14" applyFont="1" applyFill="1" applyBorder="1" applyAlignment="1">
      <alignment vertical="top" wrapText="1"/>
    </xf>
    <xf numFmtId="167" fontId="7" fillId="2" borderId="19" xfId="14" applyFont="1" applyFill="1" applyBorder="1" applyAlignment="1">
      <alignment vertical="top" wrapText="1"/>
    </xf>
    <xf numFmtId="4" fontId="7" fillId="2" borderId="12" xfId="0" applyNumberFormat="1" applyFont="1" applyFill="1" applyBorder="1" applyAlignment="1">
      <alignment horizontal="center" vertical="center"/>
    </xf>
    <xf numFmtId="4" fontId="7" fillId="2" borderId="13" xfId="0" applyNumberFormat="1" applyFont="1" applyFill="1" applyBorder="1" applyAlignment="1">
      <alignment horizontal="center" vertical="center"/>
    </xf>
    <xf numFmtId="4" fontId="7" fillId="2" borderId="14" xfId="14" applyNumberFormat="1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0" fillId="0" borderId="2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3" fontId="7" fillId="4" borderId="12" xfId="0" applyNumberFormat="1" applyFont="1" applyFill="1" applyBorder="1" applyAlignment="1">
      <alignment horizontal="center" vertical="top" wrapText="1"/>
    </xf>
    <xf numFmtId="3" fontId="7" fillId="4" borderId="36" xfId="0" applyNumberFormat="1" applyFont="1" applyFill="1" applyBorder="1" applyAlignment="1">
      <alignment horizontal="center" vertical="top" wrapText="1"/>
    </xf>
    <xf numFmtId="3" fontId="7" fillId="4" borderId="37" xfId="0" applyNumberFormat="1" applyFont="1" applyFill="1" applyBorder="1" applyAlignment="1">
      <alignment horizontal="center" vertical="top" wrapText="1"/>
    </xf>
    <xf numFmtId="4" fontId="5" fillId="3" borderId="8" xfId="0" applyNumberFormat="1" applyFont="1" applyFill="1" applyBorder="1" applyAlignment="1">
      <alignment horizontal="center" vertical="center" wrapText="1"/>
    </xf>
    <xf numFmtId="3" fontId="7" fillId="5" borderId="12" xfId="0" applyNumberFormat="1" applyFont="1" applyFill="1" applyBorder="1" applyAlignment="1">
      <alignment horizontal="center" vertical="top" wrapText="1"/>
    </xf>
    <xf numFmtId="3" fontId="7" fillId="5" borderId="36" xfId="0" applyNumberFormat="1" applyFont="1" applyFill="1" applyBorder="1" applyAlignment="1">
      <alignment horizontal="center" vertical="top" wrapText="1"/>
    </xf>
    <xf numFmtId="3" fontId="7" fillId="5" borderId="37" xfId="0" applyNumberFormat="1" applyFont="1" applyFill="1" applyBorder="1" applyAlignment="1">
      <alignment horizontal="center" vertical="top" wrapText="1"/>
    </xf>
    <xf numFmtId="0" fontId="0" fillId="0" borderId="1" xfId="0" applyBorder="1"/>
    <xf numFmtId="166" fontId="7" fillId="4" borderId="2" xfId="0" applyNumberFormat="1" applyFont="1" applyFill="1" applyBorder="1" applyAlignment="1">
      <alignment horizontal="center" vertical="center" wrapText="1"/>
    </xf>
    <xf numFmtId="4" fontId="7" fillId="2" borderId="39" xfId="0" applyNumberFormat="1" applyFont="1" applyFill="1" applyBorder="1" applyAlignment="1">
      <alignment horizontal="right" vertical="top" wrapText="1"/>
    </xf>
    <xf numFmtId="0" fontId="5" fillId="3" borderId="29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4" fontId="7" fillId="5" borderId="2" xfId="0" applyNumberFormat="1" applyFont="1" applyFill="1" applyBorder="1" applyAlignment="1">
      <alignment vertical="center" wrapText="1"/>
    </xf>
    <xf numFmtId="0" fontId="10" fillId="2" borderId="4" xfId="0" applyFont="1" applyFill="1" applyBorder="1" applyAlignment="1">
      <alignment vertical="center" wrapText="1"/>
    </xf>
    <xf numFmtId="4" fontId="6" fillId="2" borderId="30" xfId="0" applyNumberFormat="1" applyFont="1" applyFill="1" applyBorder="1" applyAlignment="1">
      <alignment vertical="center" wrapText="1"/>
    </xf>
    <xf numFmtId="166" fontId="7" fillId="2" borderId="10" xfId="0" applyNumberFormat="1" applyFont="1" applyFill="1" applyBorder="1" applyAlignment="1">
      <alignment horizontal="center" vertical="center" wrapText="1"/>
    </xf>
    <xf numFmtId="4" fontId="7" fillId="0" borderId="12" xfId="0" applyNumberFormat="1" applyFont="1" applyFill="1" applyBorder="1" applyAlignment="1">
      <alignment horizontal="center" vertical="center" wrapText="1"/>
    </xf>
    <xf numFmtId="4" fontId="7" fillId="2" borderId="26" xfId="0" applyNumberFormat="1" applyFont="1" applyFill="1" applyBorder="1" applyAlignment="1">
      <alignment horizontal="right" vertical="top" wrapText="1"/>
    </xf>
    <xf numFmtId="4" fontId="7" fillId="2" borderId="5" xfId="0" applyNumberFormat="1" applyFont="1" applyFill="1" applyBorder="1" applyAlignment="1">
      <alignment horizontal="right" vertical="top" wrapText="1"/>
    </xf>
    <xf numFmtId="4" fontId="7" fillId="2" borderId="42" xfId="0" applyNumberFormat="1" applyFont="1" applyFill="1" applyBorder="1" applyAlignment="1">
      <alignment horizontal="right" vertical="top" wrapText="1"/>
    </xf>
    <xf numFmtId="4" fontId="0" fillId="0" borderId="1" xfId="0" applyNumberFormat="1" applyBorder="1" applyAlignment="1"/>
    <xf numFmtId="0" fontId="7" fillId="0" borderId="23" xfId="0" applyFont="1" applyFill="1" applyBorder="1" applyAlignment="1">
      <alignment vertical="top" wrapText="1"/>
    </xf>
    <xf numFmtId="0" fontId="12" fillId="0" borderId="22" xfId="0" applyFont="1" applyFill="1" applyBorder="1" applyAlignment="1">
      <alignment vertical="top" wrapText="1"/>
    </xf>
    <xf numFmtId="4" fontId="12" fillId="2" borderId="32" xfId="0" applyNumberFormat="1" applyFont="1" applyFill="1" applyBorder="1" applyAlignment="1">
      <alignment horizontal="center" vertical="center"/>
    </xf>
    <xf numFmtId="0" fontId="14" fillId="0" borderId="32" xfId="0" applyFont="1" applyBorder="1" applyAlignment="1">
      <alignment horizontal="center" vertical="center"/>
    </xf>
    <xf numFmtId="4" fontId="12" fillId="2" borderId="32" xfId="0" applyNumberFormat="1" applyFont="1" applyFill="1" applyBorder="1" applyAlignment="1">
      <alignment horizontal="right" vertical="top" wrapText="1"/>
    </xf>
    <xf numFmtId="0" fontId="12" fillId="0" borderId="23" xfId="0" applyFont="1" applyFill="1" applyBorder="1" applyAlignment="1">
      <alignment vertical="top" wrapText="1"/>
    </xf>
    <xf numFmtId="4" fontId="12" fillId="2" borderId="1" xfId="0" applyNumberFormat="1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4" fontId="12" fillId="2" borderId="1" xfId="0" applyNumberFormat="1" applyFont="1" applyFill="1" applyBorder="1" applyAlignment="1">
      <alignment horizontal="right" vertical="top" wrapText="1"/>
    </xf>
    <xf numFmtId="4" fontId="12" fillId="2" borderId="1" xfId="14" applyNumberFormat="1" applyFont="1" applyFill="1" applyBorder="1" applyAlignment="1">
      <alignment horizontal="center" vertical="center" wrapText="1"/>
    </xf>
    <xf numFmtId="167" fontId="12" fillId="0" borderId="24" xfId="14" applyFont="1" applyFill="1" applyBorder="1" applyAlignment="1">
      <alignment vertical="top" wrapText="1"/>
    </xf>
    <xf numFmtId="4" fontId="12" fillId="2" borderId="21" xfId="14" applyNumberFormat="1" applyFont="1" applyFill="1" applyBorder="1" applyAlignment="1">
      <alignment horizontal="center" vertical="center" wrapText="1"/>
    </xf>
    <xf numFmtId="0" fontId="14" fillId="0" borderId="21" xfId="0" applyFont="1" applyBorder="1" applyAlignment="1">
      <alignment horizontal="center" vertical="center"/>
    </xf>
    <xf numFmtId="4" fontId="12" fillId="2" borderId="21" xfId="0" applyNumberFormat="1" applyFont="1" applyFill="1" applyBorder="1" applyAlignment="1">
      <alignment horizontal="right" vertical="top" wrapText="1"/>
    </xf>
    <xf numFmtId="3" fontId="12" fillId="4" borderId="1" xfId="0" applyNumberFormat="1" applyFont="1" applyFill="1" applyBorder="1" applyAlignment="1">
      <alignment horizontal="center" vertical="center" wrapText="1"/>
    </xf>
    <xf numFmtId="3" fontId="12" fillId="5" borderId="1" xfId="0" applyNumberFormat="1" applyFont="1" applyFill="1" applyBorder="1" applyAlignment="1">
      <alignment horizontal="center" vertical="center" wrapText="1"/>
    </xf>
    <xf numFmtId="3" fontId="12" fillId="4" borderId="32" xfId="0" applyNumberFormat="1" applyFont="1" applyFill="1" applyBorder="1" applyAlignment="1">
      <alignment horizontal="center" vertical="center" wrapText="1"/>
    </xf>
    <xf numFmtId="3" fontId="12" fillId="5" borderId="32" xfId="0" applyNumberFormat="1" applyFont="1" applyFill="1" applyBorder="1" applyAlignment="1">
      <alignment horizontal="center" vertical="center" wrapText="1"/>
    </xf>
    <xf numFmtId="3" fontId="12" fillId="4" borderId="21" xfId="0" applyNumberFormat="1" applyFont="1" applyFill="1" applyBorder="1" applyAlignment="1">
      <alignment horizontal="center" vertical="top" wrapText="1"/>
    </xf>
    <xf numFmtId="3" fontId="12" fillId="5" borderId="21" xfId="0" applyNumberFormat="1" applyFont="1" applyFill="1" applyBorder="1" applyAlignment="1">
      <alignment horizontal="center" vertical="top" wrapText="1"/>
    </xf>
    <xf numFmtId="0" fontId="15" fillId="0" borderId="39" xfId="0" applyFont="1" applyFill="1" applyBorder="1" applyAlignment="1">
      <alignment horizontal="center" vertical="center"/>
    </xf>
    <xf numFmtId="4" fontId="7" fillId="2" borderId="11" xfId="0" applyNumberFormat="1" applyFont="1" applyFill="1" applyBorder="1" applyAlignment="1">
      <alignment horizontal="right" vertical="top" wrapText="1"/>
    </xf>
    <xf numFmtId="0" fontId="7" fillId="0" borderId="22" xfId="0" applyFont="1" applyFill="1" applyBorder="1" applyAlignment="1">
      <alignment wrapText="1"/>
    </xf>
    <xf numFmtId="0" fontId="15" fillId="0" borderId="25" xfId="0" applyFont="1" applyFill="1" applyBorder="1" applyAlignment="1">
      <alignment horizontal="center" vertical="center"/>
    </xf>
    <xf numFmtId="0" fontId="15" fillId="4" borderId="12" xfId="0" applyFont="1" applyFill="1" applyBorder="1" applyAlignment="1">
      <alignment horizontal="center" vertical="center" wrapText="1"/>
    </xf>
    <xf numFmtId="0" fontId="15" fillId="5" borderId="12" xfId="0" applyFont="1" applyFill="1" applyBorder="1" applyAlignment="1">
      <alignment horizontal="center" vertical="center" wrapText="1"/>
    </xf>
    <xf numFmtId="4" fontId="7" fillId="2" borderId="27" xfId="0" applyNumberFormat="1" applyFont="1" applyFill="1" applyBorder="1" applyAlignment="1">
      <alignment horizontal="right" vertical="top" wrapText="1"/>
    </xf>
    <xf numFmtId="0" fontId="7" fillId="0" borderId="23" xfId="0" applyFont="1" applyFill="1" applyBorder="1" applyAlignment="1">
      <alignment wrapText="1"/>
    </xf>
    <xf numFmtId="167" fontId="7" fillId="0" borderId="23" xfId="14" applyFont="1" applyFill="1" applyBorder="1" applyAlignment="1">
      <alignment vertical="top" wrapText="1"/>
    </xf>
    <xf numFmtId="0" fontId="12" fillId="2" borderId="2" xfId="0" applyFont="1" applyFill="1" applyBorder="1" applyAlignment="1">
      <alignment vertical="center" wrapText="1"/>
    </xf>
    <xf numFmtId="4" fontId="12" fillId="0" borderId="2" xfId="0" applyNumberFormat="1" applyFont="1" applyFill="1" applyBorder="1" applyAlignment="1">
      <alignment vertical="center"/>
    </xf>
    <xf numFmtId="0" fontId="12" fillId="0" borderId="2" xfId="0" applyNumberFormat="1" applyFont="1" applyFill="1" applyBorder="1" applyAlignment="1">
      <alignment horizontal="center" vertical="center"/>
    </xf>
    <xf numFmtId="0" fontId="5" fillId="4" borderId="9" xfId="0" applyFont="1" applyFill="1" applyBorder="1" applyAlignment="1">
      <alignment horizontal="center" vertical="center" wrapText="1"/>
    </xf>
    <xf numFmtId="4" fontId="12" fillId="4" borderId="1" xfId="0" applyNumberFormat="1" applyFont="1" applyFill="1" applyBorder="1" applyAlignment="1">
      <alignment vertical="center"/>
    </xf>
    <xf numFmtId="0" fontId="12" fillId="0" borderId="28" xfId="0" applyNumberFormat="1" applyFont="1" applyFill="1" applyBorder="1" applyAlignment="1">
      <alignment horizontal="center" vertical="center"/>
    </xf>
    <xf numFmtId="0" fontId="12" fillId="0" borderId="39" xfId="0" applyNumberFormat="1" applyFont="1" applyFill="1" applyBorder="1" applyAlignment="1">
      <alignment horizontal="center" vertical="center"/>
    </xf>
    <xf numFmtId="4" fontId="12" fillId="0" borderId="10" xfId="0" applyNumberFormat="1" applyFont="1" applyFill="1" applyBorder="1" applyAlignment="1">
      <alignment horizontal="center" vertical="center" wrapText="1"/>
    </xf>
    <xf numFmtId="4" fontId="12" fillId="0" borderId="32" xfId="0" applyNumberFormat="1" applyFont="1" applyFill="1" applyBorder="1" applyAlignment="1">
      <alignment vertical="center"/>
    </xf>
    <xf numFmtId="0" fontId="12" fillId="2" borderId="24" xfId="0" applyFont="1" applyFill="1" applyBorder="1" applyAlignment="1">
      <alignment vertical="center" wrapText="1"/>
    </xf>
    <xf numFmtId="4" fontId="12" fillId="0" borderId="21" xfId="0" applyNumberFormat="1" applyFont="1" applyFill="1" applyBorder="1" applyAlignment="1">
      <alignment vertical="center"/>
    </xf>
    <xf numFmtId="0" fontId="12" fillId="0" borderId="44" xfId="0" applyNumberFormat="1" applyFont="1" applyFill="1" applyBorder="1" applyAlignment="1">
      <alignment horizontal="center" vertical="center"/>
    </xf>
    <xf numFmtId="4" fontId="12" fillId="0" borderId="20" xfId="0" applyNumberFormat="1" applyFont="1" applyFill="1" applyBorder="1" applyAlignment="1">
      <alignment horizontal="center" vertical="center" wrapText="1"/>
    </xf>
    <xf numFmtId="0" fontId="12" fillId="2" borderId="39" xfId="0" applyNumberFormat="1" applyFont="1" applyFill="1" applyBorder="1" applyAlignment="1">
      <alignment horizontal="center" vertical="center"/>
    </xf>
    <xf numFmtId="0" fontId="5" fillId="5" borderId="9" xfId="0" applyFont="1" applyFill="1" applyBorder="1" applyAlignment="1">
      <alignment horizontal="center" vertical="center" wrapText="1"/>
    </xf>
    <xf numFmtId="4" fontId="12" fillId="0" borderId="10" xfId="0" applyNumberFormat="1" applyFont="1" applyFill="1" applyBorder="1" applyAlignment="1">
      <alignment horizontal="left" vertical="top" wrapText="1"/>
    </xf>
    <xf numFmtId="0" fontId="12" fillId="0" borderId="23" xfId="0" applyFont="1" applyFill="1" applyBorder="1" applyAlignment="1">
      <alignment vertical="center" wrapText="1"/>
    </xf>
    <xf numFmtId="0" fontId="12" fillId="2" borderId="23" xfId="0" applyFont="1" applyFill="1" applyBorder="1" applyAlignment="1">
      <alignment vertical="center" wrapText="1"/>
    </xf>
    <xf numFmtId="4" fontId="12" fillId="4" borderId="32" xfId="0" applyNumberFormat="1" applyFont="1" applyFill="1" applyBorder="1" applyAlignment="1">
      <alignment vertical="center"/>
    </xf>
    <xf numFmtId="4" fontId="12" fillId="5" borderId="32" xfId="0" applyNumberFormat="1" applyFont="1" applyFill="1" applyBorder="1" applyAlignment="1">
      <alignment vertical="center"/>
    </xf>
    <xf numFmtId="0" fontId="12" fillId="2" borderId="45" xfId="0" applyFont="1" applyFill="1" applyBorder="1" applyAlignment="1">
      <alignment vertical="center" wrapText="1"/>
    </xf>
    <xf numFmtId="4" fontId="12" fillId="5" borderId="1" xfId="0" applyNumberFormat="1" applyFont="1" applyFill="1" applyBorder="1" applyAlignment="1">
      <alignment vertical="center"/>
    </xf>
    <xf numFmtId="3" fontId="7" fillId="5" borderId="1" xfId="0" applyNumberFormat="1" applyFont="1" applyFill="1" applyBorder="1" applyAlignment="1">
      <alignment horizontal="center" vertical="top" wrapText="1"/>
    </xf>
    <xf numFmtId="4" fontId="12" fillId="0" borderId="1" xfId="0" applyNumberFormat="1" applyFont="1" applyFill="1" applyBorder="1" applyAlignment="1">
      <alignment horizontal="center" vertical="top" wrapText="1"/>
    </xf>
    <xf numFmtId="4" fontId="12" fillId="0" borderId="2" xfId="0" applyNumberFormat="1" applyFont="1" applyFill="1" applyBorder="1" applyAlignment="1">
      <alignment horizontal="center" vertical="top" wrapText="1"/>
    </xf>
    <xf numFmtId="4" fontId="7" fillId="2" borderId="11" xfId="0" applyNumberFormat="1" applyFont="1" applyFill="1" applyBorder="1" applyAlignment="1">
      <alignment wrapText="1"/>
    </xf>
    <xf numFmtId="0" fontId="7" fillId="2" borderId="11" xfId="0" applyFont="1" applyFill="1" applyBorder="1" applyAlignment="1">
      <alignment horizontal="center" wrapText="1"/>
    </xf>
    <xf numFmtId="0" fontId="12" fillId="0" borderId="0" xfId="0" applyFont="1" applyFill="1" applyBorder="1"/>
    <xf numFmtId="0" fontId="12" fillId="2" borderId="22" xfId="0" applyFont="1" applyFill="1" applyBorder="1" applyAlignment="1">
      <alignment vertical="center" wrapText="1"/>
    </xf>
    <xf numFmtId="0" fontId="12" fillId="0" borderId="32" xfId="0" applyNumberFormat="1" applyFont="1" applyFill="1" applyBorder="1" applyAlignment="1">
      <alignment horizontal="center" vertical="center"/>
    </xf>
    <xf numFmtId="3" fontId="7" fillId="4" borderId="32" xfId="0" applyNumberFormat="1" applyFont="1" applyFill="1" applyBorder="1" applyAlignment="1">
      <alignment horizontal="center" vertical="top" wrapText="1"/>
    </xf>
    <xf numFmtId="3" fontId="7" fillId="5" borderId="32" xfId="0" applyNumberFormat="1" applyFont="1" applyFill="1" applyBorder="1" applyAlignment="1">
      <alignment horizontal="center" vertical="top" wrapText="1"/>
    </xf>
    <xf numFmtId="4" fontId="12" fillId="0" borderId="32" xfId="0" applyNumberFormat="1" applyFont="1" applyFill="1" applyBorder="1" applyAlignment="1">
      <alignment horizontal="center" vertical="top" wrapText="1"/>
    </xf>
    <xf numFmtId="0" fontId="12" fillId="0" borderId="21" xfId="0" applyNumberFormat="1" applyFont="1" applyFill="1" applyBorder="1" applyAlignment="1">
      <alignment horizontal="center" vertical="center"/>
    </xf>
    <xf numFmtId="4" fontId="12" fillId="0" borderId="21" xfId="0" applyNumberFormat="1" applyFont="1" applyFill="1" applyBorder="1" applyAlignment="1">
      <alignment horizontal="center" vertical="top" wrapText="1"/>
    </xf>
    <xf numFmtId="4" fontId="12" fillId="0" borderId="2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4" fontId="12" fillId="7" borderId="32" xfId="0" applyNumberFormat="1" applyFont="1" applyFill="1" applyBorder="1" applyAlignment="1">
      <alignment vertical="center"/>
    </xf>
    <xf numFmtId="3" fontId="7" fillId="6" borderId="36" xfId="0" applyNumberFormat="1" applyFont="1" applyFill="1" applyBorder="1" applyAlignment="1">
      <alignment horizontal="center" vertical="top" wrapText="1"/>
    </xf>
    <xf numFmtId="3" fontId="7" fillId="6" borderId="13" xfId="0" applyNumberFormat="1" applyFont="1" applyFill="1" applyBorder="1" applyAlignment="1">
      <alignment horizontal="center" vertical="center" wrapText="1"/>
    </xf>
    <xf numFmtId="0" fontId="7" fillId="2" borderId="22" xfId="0" applyFont="1" applyFill="1" applyBorder="1" applyAlignment="1">
      <alignment wrapText="1"/>
    </xf>
    <xf numFmtId="0" fontId="7" fillId="2" borderId="46" xfId="0" applyFont="1" applyFill="1" applyBorder="1" applyAlignment="1">
      <alignment wrapText="1"/>
    </xf>
    <xf numFmtId="0" fontId="17" fillId="8" borderId="1" xfId="0" applyFont="1" applyFill="1" applyBorder="1" applyAlignment="1">
      <alignment vertical="center"/>
    </xf>
    <xf numFmtId="0" fontId="17" fillId="8" borderId="1" xfId="0" applyFont="1" applyFill="1" applyBorder="1" applyAlignment="1">
      <alignment vertical="center" wrapText="1"/>
    </xf>
    <xf numFmtId="0" fontId="17" fillId="0" borderId="1" xfId="0" applyFont="1" applyBorder="1" applyAlignment="1">
      <alignment wrapText="1"/>
    </xf>
    <xf numFmtId="0" fontId="0" fillId="0" borderId="1" xfId="0" applyFont="1" applyBorder="1" applyAlignment="1">
      <alignment wrapText="1"/>
    </xf>
    <xf numFmtId="168" fontId="0" fillId="0" borderId="1" xfId="0" applyNumberFormat="1" applyFont="1" applyBorder="1" applyAlignment="1"/>
    <xf numFmtId="0" fontId="17" fillId="0" borderId="1" xfId="0" applyFont="1" applyFill="1" applyBorder="1" applyAlignment="1">
      <alignment wrapText="1"/>
    </xf>
    <xf numFmtId="0" fontId="0" fillId="0" borderId="1" xfId="0" applyFont="1" applyFill="1" applyBorder="1" applyAlignment="1">
      <alignment wrapText="1"/>
    </xf>
    <xf numFmtId="168" fontId="0" fillId="0" borderId="1" xfId="0" applyNumberFormat="1" applyFont="1" applyFill="1" applyBorder="1" applyAlignment="1"/>
    <xf numFmtId="0" fontId="0" fillId="0" borderId="0" xfId="0" applyFill="1"/>
    <xf numFmtId="0" fontId="17" fillId="0" borderId="1" xfId="0" applyFont="1" applyBorder="1" applyAlignment="1"/>
    <xf numFmtId="0" fontId="17" fillId="0" borderId="1" xfId="0" applyFont="1" applyBorder="1" applyAlignment="1">
      <alignment vertical="center"/>
    </xf>
    <xf numFmtId="0" fontId="0" fillId="0" borderId="1" xfId="0" applyFont="1" applyBorder="1" applyAlignment="1">
      <alignment vertical="center" wrapText="1"/>
    </xf>
    <xf numFmtId="168" fontId="0" fillId="0" borderId="1" xfId="0" applyNumberFormat="1" applyFont="1" applyBorder="1" applyAlignment="1">
      <alignment vertical="center"/>
    </xf>
    <xf numFmtId="0" fontId="17" fillId="0" borderId="1" xfId="0" applyFont="1" applyBorder="1" applyAlignment="1">
      <alignment vertical="center" wrapText="1"/>
    </xf>
    <xf numFmtId="0" fontId="0" fillId="0" borderId="0" xfId="0" applyAlignment="1">
      <alignment wrapText="1"/>
    </xf>
    <xf numFmtId="0" fontId="16" fillId="0" borderId="0" xfId="0" applyFont="1" applyFill="1"/>
    <xf numFmtId="4" fontId="0" fillId="0" borderId="0" xfId="0" applyNumberFormat="1" applyFill="1" applyAlignment="1">
      <alignment wrapText="1"/>
    </xf>
    <xf numFmtId="4" fontId="0" fillId="0" borderId="0" xfId="0" applyNumberFormat="1" applyFill="1"/>
    <xf numFmtId="0" fontId="12" fillId="6" borderId="1" xfId="0" applyFont="1" applyFill="1" applyBorder="1" applyAlignment="1">
      <alignment vertical="center" wrapText="1"/>
    </xf>
    <xf numFmtId="4" fontId="12" fillId="6" borderId="1" xfId="0" applyNumberFormat="1" applyFont="1" applyFill="1" applyBorder="1" applyAlignment="1">
      <alignment vertical="center"/>
    </xf>
    <xf numFmtId="0" fontId="12" fillId="6" borderId="1" xfId="0" applyNumberFormat="1" applyFont="1" applyFill="1" applyBorder="1" applyAlignment="1">
      <alignment horizontal="center" vertical="center"/>
    </xf>
    <xf numFmtId="3" fontId="7" fillId="6" borderId="37" xfId="0" applyNumberFormat="1" applyFont="1" applyFill="1" applyBorder="1" applyAlignment="1">
      <alignment horizontal="center" vertical="top" wrapText="1"/>
    </xf>
    <xf numFmtId="4" fontId="12" fillId="6" borderId="2" xfId="0" applyNumberFormat="1" applyFont="1" applyFill="1" applyBorder="1" applyAlignment="1">
      <alignment vertical="center"/>
    </xf>
    <xf numFmtId="4" fontId="12" fillId="6" borderId="1" xfId="0" applyNumberFormat="1" applyFont="1" applyFill="1" applyBorder="1" applyAlignment="1">
      <alignment vertical="center" wrapText="1"/>
    </xf>
    <xf numFmtId="0" fontId="12" fillId="6" borderId="1" xfId="0" applyNumberFormat="1" applyFont="1" applyFill="1" applyBorder="1" applyAlignment="1">
      <alignment horizontal="center" vertical="center" wrapText="1"/>
    </xf>
    <xf numFmtId="4" fontId="7" fillId="6" borderId="13" xfId="14" applyNumberFormat="1" applyFont="1" applyFill="1" applyBorder="1" applyAlignment="1">
      <alignment horizontal="center" vertical="center" wrapText="1"/>
    </xf>
    <xf numFmtId="0" fontId="0" fillId="6" borderId="3" xfId="0" applyFill="1" applyBorder="1" applyAlignment="1">
      <alignment horizontal="center" vertical="center"/>
    </xf>
    <xf numFmtId="4" fontId="7" fillId="6" borderId="12" xfId="0" applyNumberFormat="1" applyFont="1" applyFill="1" applyBorder="1" applyAlignment="1">
      <alignment horizontal="center" vertical="center"/>
    </xf>
    <xf numFmtId="167" fontId="7" fillId="6" borderId="18" xfId="14" applyFont="1" applyFill="1" applyBorder="1" applyAlignment="1">
      <alignment vertical="top" wrapText="1"/>
    </xf>
    <xf numFmtId="4" fontId="7" fillId="6" borderId="5" xfId="0" applyNumberFormat="1" applyFont="1" applyFill="1" applyBorder="1" applyAlignment="1">
      <alignment horizontal="right" vertical="top" wrapText="1"/>
    </xf>
    <xf numFmtId="0" fontId="7" fillId="6" borderId="23" xfId="0" applyFont="1" applyFill="1" applyBorder="1" applyAlignment="1">
      <alignment wrapText="1"/>
    </xf>
    <xf numFmtId="4" fontId="7" fillId="6" borderId="1" xfId="0" applyNumberFormat="1" applyFont="1" applyFill="1" applyBorder="1" applyAlignment="1">
      <alignment horizontal="center" vertical="center"/>
    </xf>
    <xf numFmtId="0" fontId="15" fillId="6" borderId="39" xfId="0" applyFont="1" applyFill="1" applyBorder="1" applyAlignment="1">
      <alignment horizontal="center" vertical="center"/>
    </xf>
    <xf numFmtId="4" fontId="7" fillId="6" borderId="11" xfId="0" applyNumberFormat="1" applyFont="1" applyFill="1" applyBorder="1" applyAlignment="1">
      <alignment horizontal="right" vertical="top" wrapText="1"/>
    </xf>
    <xf numFmtId="4" fontId="7" fillId="6" borderId="32" xfId="0" applyNumberFormat="1" applyFont="1" applyFill="1" applyBorder="1" applyAlignment="1">
      <alignment horizontal="center" vertical="center"/>
    </xf>
    <xf numFmtId="3" fontId="7" fillId="6" borderId="1" xfId="0" applyNumberFormat="1" applyFont="1" applyFill="1" applyBorder="1" applyAlignment="1">
      <alignment horizontal="center" vertical="top" wrapText="1"/>
    </xf>
    <xf numFmtId="4" fontId="7" fillId="0" borderId="1" xfId="0" applyNumberFormat="1" applyFont="1" applyFill="1" applyBorder="1" applyAlignment="1">
      <alignment horizontal="center" vertical="center"/>
    </xf>
    <xf numFmtId="3" fontId="7" fillId="0" borderId="13" xfId="0" applyNumberFormat="1" applyFont="1" applyFill="1" applyBorder="1" applyAlignment="1">
      <alignment horizontal="center" vertical="center" wrapText="1"/>
    </xf>
    <xf numFmtId="4" fontId="7" fillId="0" borderId="11" xfId="0" applyNumberFormat="1" applyFont="1" applyFill="1" applyBorder="1" applyAlignment="1">
      <alignment horizontal="right" vertical="top" wrapText="1"/>
    </xf>
    <xf numFmtId="4" fontId="7" fillId="0" borderId="32" xfId="0" applyNumberFormat="1" applyFont="1" applyFill="1" applyBorder="1" applyAlignment="1">
      <alignment horizontal="center" vertical="center"/>
    </xf>
    <xf numFmtId="0" fontId="12" fillId="2" borderId="23" xfId="8" applyFont="1" applyFill="1" applyBorder="1" applyAlignment="1">
      <alignment vertical="center" wrapText="1"/>
    </xf>
    <xf numFmtId="3" fontId="7" fillId="2" borderId="36" xfId="0" applyNumberFormat="1" applyFont="1" applyFill="1" applyBorder="1" applyAlignment="1">
      <alignment horizontal="center" vertical="top" wrapText="1"/>
    </xf>
    <xf numFmtId="4" fontId="12" fillId="2" borderId="11" xfId="0" applyNumberFormat="1" applyFont="1" applyFill="1" applyBorder="1" applyAlignment="1">
      <alignment horizontal="center" vertical="center" wrapText="1"/>
    </xf>
    <xf numFmtId="0" fontId="12" fillId="6" borderId="39" xfId="0" applyNumberFormat="1" applyFont="1" applyFill="1" applyBorder="1" applyAlignment="1">
      <alignment horizontal="center" vertical="center"/>
    </xf>
    <xf numFmtId="4" fontId="12" fillId="6" borderId="11" xfId="0" applyNumberFormat="1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wrapText="1"/>
    </xf>
    <xf numFmtId="4" fontId="12" fillId="6" borderId="32" xfId="0" applyNumberFormat="1" applyFont="1" applyFill="1" applyBorder="1" applyAlignment="1">
      <alignment vertical="center"/>
    </xf>
    <xf numFmtId="3" fontId="7" fillId="2" borderId="37" xfId="0" applyNumberFormat="1" applyFont="1" applyFill="1" applyBorder="1" applyAlignment="1">
      <alignment horizontal="center" vertical="top" wrapText="1"/>
    </xf>
    <xf numFmtId="3" fontId="7" fillId="2" borderId="2" xfId="0" applyNumberFormat="1" applyFont="1" applyFill="1" applyBorder="1" applyAlignment="1">
      <alignment horizontal="center" vertical="top" wrapText="1"/>
    </xf>
    <xf numFmtId="4" fontId="12" fillId="2" borderId="10" xfId="0" applyNumberFormat="1" applyFont="1" applyFill="1" applyBorder="1" applyAlignment="1">
      <alignment horizontal="left" vertical="top" wrapText="1"/>
    </xf>
    <xf numFmtId="4" fontId="12" fillId="2" borderId="32" xfId="0" applyNumberFormat="1" applyFont="1" applyFill="1" applyBorder="1" applyAlignment="1">
      <alignment vertical="center"/>
    </xf>
    <xf numFmtId="0" fontId="12" fillId="6" borderId="22" xfId="0" applyFont="1" applyFill="1" applyBorder="1" applyAlignment="1">
      <alignment vertical="center" wrapText="1"/>
    </xf>
    <xf numFmtId="0" fontId="12" fillId="6" borderId="25" xfId="0" applyNumberFormat="1" applyFont="1" applyFill="1" applyBorder="1" applyAlignment="1">
      <alignment horizontal="center" vertical="center"/>
    </xf>
    <xf numFmtId="3" fontId="7" fillId="6" borderId="12" xfId="0" applyNumberFormat="1" applyFont="1" applyFill="1" applyBorder="1" applyAlignment="1">
      <alignment horizontal="center" vertical="top" wrapText="1"/>
    </xf>
    <xf numFmtId="4" fontId="12" fillId="6" borderId="27" xfId="0" applyNumberFormat="1" applyFont="1" applyFill="1" applyBorder="1" applyAlignment="1">
      <alignment horizontal="left" vertical="top" wrapText="1"/>
    </xf>
    <xf numFmtId="3" fontId="7" fillId="0" borderId="1" xfId="0" applyNumberFormat="1" applyFont="1" applyFill="1" applyBorder="1" applyAlignment="1">
      <alignment horizontal="center" vertical="top" wrapText="1"/>
    </xf>
    <xf numFmtId="3" fontId="5" fillId="6" borderId="1" xfId="0" applyNumberFormat="1" applyFont="1" applyFill="1" applyBorder="1" applyAlignment="1">
      <alignment horizontal="center" vertical="top" wrapText="1"/>
    </xf>
    <xf numFmtId="0" fontId="12" fillId="6" borderId="24" xfId="0" applyFont="1" applyFill="1" applyBorder="1" applyAlignment="1">
      <alignment vertical="center" wrapText="1"/>
    </xf>
    <xf numFmtId="4" fontId="12" fillId="6" borderId="21" xfId="0" applyNumberFormat="1" applyFont="1" applyFill="1" applyBorder="1" applyAlignment="1">
      <alignment vertical="center"/>
    </xf>
    <xf numFmtId="0" fontId="12" fillId="6" borderId="44" xfId="0" applyNumberFormat="1" applyFont="1" applyFill="1" applyBorder="1" applyAlignment="1">
      <alignment horizontal="center" vertical="center"/>
    </xf>
    <xf numFmtId="4" fontId="12" fillId="6" borderId="35" xfId="0" applyNumberFormat="1" applyFont="1" applyFill="1" applyBorder="1" applyAlignment="1">
      <alignment horizontal="left" vertical="top" wrapText="1"/>
    </xf>
    <xf numFmtId="3" fontId="7" fillId="2" borderId="1" xfId="0" applyNumberFormat="1" applyFont="1" applyFill="1" applyBorder="1" applyAlignment="1">
      <alignment horizontal="center" vertical="top" wrapText="1"/>
    </xf>
    <xf numFmtId="0" fontId="12" fillId="2" borderId="1" xfId="8" applyFont="1" applyFill="1" applyBorder="1" applyAlignment="1">
      <alignment vertical="center" wrapText="1"/>
    </xf>
    <xf numFmtId="0" fontId="12" fillId="2" borderId="1" xfId="0" applyNumberFormat="1" applyFont="1" applyFill="1" applyBorder="1" applyAlignment="1">
      <alignment horizontal="center" vertical="center"/>
    </xf>
    <xf numFmtId="4" fontId="12" fillId="2" borderId="1" xfId="0" applyNumberFormat="1" applyFont="1" applyFill="1" applyBorder="1" applyAlignment="1">
      <alignment horizontal="center" vertical="center" wrapText="1"/>
    </xf>
    <xf numFmtId="4" fontId="12" fillId="2" borderId="1" xfId="0" applyNumberFormat="1" applyFont="1" applyFill="1" applyBorder="1" applyAlignment="1">
      <alignment horizontal="center" vertical="top" wrapText="1"/>
    </xf>
    <xf numFmtId="4" fontId="12" fillId="2" borderId="2" xfId="0" applyNumberFormat="1" applyFont="1" applyFill="1" applyBorder="1" applyAlignment="1">
      <alignment vertical="center"/>
    </xf>
    <xf numFmtId="167" fontId="7" fillId="2" borderId="18" xfId="14" applyFont="1" applyFill="1" applyBorder="1" applyAlignment="1">
      <alignment wrapText="1"/>
    </xf>
    <xf numFmtId="4" fontId="7" fillId="2" borderId="13" xfId="14" applyNumberFormat="1" applyFon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/>
    </xf>
    <xf numFmtId="0" fontId="7" fillId="6" borderId="18" xfId="0" applyFont="1" applyFill="1" applyBorder="1" applyAlignment="1">
      <alignment vertical="top" wrapText="1"/>
    </xf>
    <xf numFmtId="4" fontId="7" fillId="6" borderId="13" xfId="0" applyNumberFormat="1" applyFont="1" applyFill="1" applyBorder="1" applyAlignment="1">
      <alignment horizontal="center" vertical="center" wrapText="1"/>
    </xf>
    <xf numFmtId="0" fontId="7" fillId="6" borderId="18" xfId="0" applyFont="1" applyFill="1" applyBorder="1" applyAlignment="1">
      <alignment wrapText="1"/>
    </xf>
    <xf numFmtId="4" fontId="7" fillId="6" borderId="13" xfId="0" applyNumberFormat="1" applyFont="1" applyFill="1" applyBorder="1" applyAlignment="1">
      <alignment horizontal="center" vertical="center"/>
    </xf>
    <xf numFmtId="167" fontId="7" fillId="6" borderId="24" xfId="14" applyFont="1" applyFill="1" applyBorder="1" applyAlignment="1">
      <alignment vertical="top" wrapText="1"/>
    </xf>
    <xf numFmtId="4" fontId="7" fillId="6" borderId="21" xfId="14" applyNumberFormat="1" applyFont="1" applyFill="1" applyBorder="1" applyAlignment="1">
      <alignment horizontal="center" vertical="center" wrapText="1"/>
    </xf>
    <xf numFmtId="0" fontId="15" fillId="6" borderId="44" xfId="0" applyFont="1" applyFill="1" applyBorder="1" applyAlignment="1">
      <alignment horizontal="center" vertical="center"/>
    </xf>
    <xf numFmtId="0" fontId="15" fillId="6" borderId="14" xfId="0" applyFont="1" applyFill="1" applyBorder="1" applyAlignment="1">
      <alignment horizontal="center" vertical="center" wrapText="1"/>
    </xf>
    <xf numFmtId="4" fontId="7" fillId="6" borderId="20" xfId="0" applyNumberFormat="1" applyFont="1" applyFill="1" applyBorder="1" applyAlignment="1">
      <alignment horizontal="right" vertical="top" wrapText="1"/>
    </xf>
    <xf numFmtId="4" fontId="7" fillId="6" borderId="1" xfId="14" applyNumberFormat="1" applyFont="1" applyFill="1" applyBorder="1" applyAlignment="1">
      <alignment horizontal="center" vertical="center" wrapText="1"/>
    </xf>
    <xf numFmtId="0" fontId="7" fillId="6" borderId="23" xfId="0" applyFont="1" applyFill="1" applyBorder="1" applyAlignment="1">
      <alignment vertical="top" wrapText="1"/>
    </xf>
    <xf numFmtId="3" fontId="7" fillId="0" borderId="36" xfId="0" applyNumberFormat="1" applyFont="1" applyFill="1" applyBorder="1" applyAlignment="1">
      <alignment horizontal="center" vertical="top" wrapText="1"/>
    </xf>
    <xf numFmtId="3" fontId="7" fillId="0" borderId="37" xfId="0" applyNumberFormat="1" applyFont="1" applyFill="1" applyBorder="1" applyAlignment="1">
      <alignment horizontal="center" vertical="top" wrapText="1"/>
    </xf>
    <xf numFmtId="0" fontId="5" fillId="0" borderId="0" xfId="0" applyFont="1" applyFill="1" applyAlignment="1">
      <alignment vertical="top"/>
    </xf>
    <xf numFmtId="0" fontId="5" fillId="0" borderId="0" xfId="0" applyFont="1" applyFill="1"/>
    <xf numFmtId="0" fontId="12" fillId="6" borderId="23" xfId="8" applyFont="1" applyFill="1" applyBorder="1" applyAlignment="1">
      <alignment vertical="center" wrapText="1"/>
    </xf>
    <xf numFmtId="3" fontId="7" fillId="6" borderId="2" xfId="0" applyNumberFormat="1" applyFont="1" applyFill="1" applyBorder="1" applyAlignment="1">
      <alignment horizontal="center" vertical="top" wrapText="1"/>
    </xf>
    <xf numFmtId="3" fontId="7" fillId="2" borderId="12" xfId="0" applyNumberFormat="1" applyFont="1" applyFill="1" applyBorder="1" applyAlignment="1">
      <alignment horizontal="center" vertical="top" wrapText="1"/>
    </xf>
    <xf numFmtId="4" fontId="12" fillId="2" borderId="27" xfId="0" applyNumberFormat="1" applyFont="1" applyFill="1" applyBorder="1" applyAlignment="1">
      <alignment horizontal="left" vertical="top" wrapText="1"/>
    </xf>
    <xf numFmtId="0" fontId="17" fillId="0" borderId="1" xfId="0" applyFont="1" applyBorder="1"/>
    <xf numFmtId="0" fontId="0" fillId="0" borderId="48" xfId="0" applyFill="1" applyBorder="1"/>
    <xf numFmtId="2" fontId="0" fillId="0" borderId="0" xfId="0" applyNumberFormat="1"/>
    <xf numFmtId="0" fontId="0" fillId="0" borderId="0" xfId="0" applyFill="1" applyBorder="1"/>
    <xf numFmtId="167" fontId="7" fillId="6" borderId="18" xfId="14" applyFont="1" applyFill="1" applyBorder="1" applyAlignment="1">
      <alignment wrapText="1"/>
    </xf>
    <xf numFmtId="167" fontId="7" fillId="6" borderId="23" xfId="14" applyFont="1" applyFill="1" applyBorder="1" applyAlignment="1">
      <alignment wrapText="1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166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2" fontId="17" fillId="0" borderId="1" xfId="0" applyNumberFormat="1" applyFont="1" applyBorder="1" applyAlignment="1">
      <alignment horizontal="center" vertical="center"/>
    </xf>
    <xf numFmtId="0" fontId="5" fillId="0" borderId="0" xfId="0" applyFont="1" applyFill="1" applyAlignment="1">
      <alignment wrapText="1"/>
    </xf>
    <xf numFmtId="0" fontId="7" fillId="0" borderId="0" xfId="0" applyFont="1" applyFill="1" applyAlignment="1">
      <alignment wrapText="1"/>
    </xf>
    <xf numFmtId="0" fontId="5" fillId="0" borderId="0" xfId="0" applyFont="1" applyFill="1" applyAlignment="1">
      <alignment vertical="top" wrapText="1"/>
    </xf>
    <xf numFmtId="0" fontId="7" fillId="6" borderId="17" xfId="0" applyFont="1" applyFill="1" applyBorder="1" applyAlignment="1">
      <alignment vertical="top" wrapText="1"/>
    </xf>
    <xf numFmtId="4" fontId="7" fillId="6" borderId="36" xfId="0" applyNumberFormat="1" applyFont="1" applyFill="1" applyBorder="1" applyAlignment="1">
      <alignment horizontal="right" vertical="top" wrapText="1"/>
    </xf>
    <xf numFmtId="3" fontId="7" fillId="6" borderId="10" xfId="0" applyNumberFormat="1" applyFont="1" applyFill="1" applyBorder="1" applyAlignment="1">
      <alignment horizontal="center" vertical="top" wrapText="1"/>
    </xf>
    <xf numFmtId="4" fontId="7" fillId="6" borderId="28" xfId="0" applyNumberFormat="1" applyFont="1" applyFill="1" applyBorder="1" applyAlignment="1">
      <alignment horizontal="right" vertical="top" wrapText="1"/>
    </xf>
    <xf numFmtId="4" fontId="7" fillId="6" borderId="36" xfId="0" applyNumberFormat="1" applyFont="1" applyFill="1" applyBorder="1" applyAlignment="1">
      <alignment vertical="center" wrapText="1"/>
    </xf>
    <xf numFmtId="166" fontId="7" fillId="6" borderId="2" xfId="0" applyNumberFormat="1" applyFont="1" applyFill="1" applyBorder="1" applyAlignment="1">
      <alignment vertical="center" wrapText="1"/>
    </xf>
    <xf numFmtId="4" fontId="7" fillId="6" borderId="2" xfId="0" applyNumberFormat="1" applyFont="1" applyFill="1" applyBorder="1" applyAlignment="1">
      <alignment vertical="center" wrapText="1"/>
    </xf>
    <xf numFmtId="4" fontId="7" fillId="6" borderId="12" xfId="0" applyNumberFormat="1" applyFont="1" applyFill="1" applyBorder="1" applyAlignment="1">
      <alignment vertical="center" wrapText="1"/>
    </xf>
    <xf numFmtId="4" fontId="7" fillId="6" borderId="13" xfId="0" applyNumberFormat="1" applyFont="1" applyFill="1" applyBorder="1" applyAlignment="1">
      <alignment horizontal="right" vertical="top" wrapText="1"/>
    </xf>
    <xf numFmtId="3" fontId="7" fillId="6" borderId="11" xfId="0" applyNumberFormat="1" applyFont="1" applyFill="1" applyBorder="1" applyAlignment="1">
      <alignment horizontal="center" vertical="top" wrapText="1"/>
    </xf>
    <xf numFmtId="4" fontId="7" fillId="6" borderId="39" xfId="0" applyNumberFormat="1" applyFont="1" applyFill="1" applyBorder="1" applyAlignment="1">
      <alignment horizontal="right" vertical="top" wrapText="1"/>
    </xf>
    <xf numFmtId="4" fontId="7" fillId="6" borderId="13" xfId="0" applyNumberFormat="1" applyFont="1" applyFill="1" applyBorder="1" applyAlignment="1">
      <alignment vertical="center" wrapText="1"/>
    </xf>
    <xf numFmtId="0" fontId="7" fillId="6" borderId="11" xfId="0" applyFont="1" applyFill="1" applyBorder="1" applyAlignment="1">
      <alignment horizontal="center" vertical="top" wrapText="1"/>
    </xf>
    <xf numFmtId="4" fontId="7" fillId="0" borderId="39" xfId="0" applyNumberFormat="1" applyFont="1" applyFill="1" applyBorder="1" applyAlignment="1">
      <alignment horizontal="right" vertical="top" wrapText="1"/>
    </xf>
    <xf numFmtId="0" fontId="11" fillId="0" borderId="0" xfId="0" applyFont="1" applyFill="1" applyAlignment="1">
      <alignment vertical="top"/>
    </xf>
    <xf numFmtId="4" fontId="7" fillId="6" borderId="14" xfId="0" applyNumberFormat="1" applyFont="1" applyFill="1" applyBorder="1" applyAlignment="1">
      <alignment horizontal="right" vertical="top" wrapText="1"/>
    </xf>
    <xf numFmtId="0" fontId="12" fillId="6" borderId="1" xfId="8" applyFont="1" applyFill="1" applyBorder="1" applyAlignment="1">
      <alignment vertical="center" wrapText="1"/>
    </xf>
    <xf numFmtId="0" fontId="0" fillId="9" borderId="1" xfId="0" applyFill="1" applyBorder="1" applyAlignment="1">
      <alignment wrapText="1"/>
    </xf>
    <xf numFmtId="0" fontId="21" fillId="0" borderId="0" xfId="1" applyFont="1"/>
    <xf numFmtId="0" fontId="21" fillId="0" borderId="0" xfId="1" applyFont="1" applyAlignment="1">
      <alignment horizontal="center"/>
    </xf>
    <xf numFmtId="0" fontId="20" fillId="0" borderId="0" xfId="1" applyFont="1" applyAlignment="1">
      <alignment horizontal="center"/>
    </xf>
    <xf numFmtId="0" fontId="20" fillId="10" borderId="1" xfId="1" applyFont="1" applyFill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top" wrapText="1"/>
    </xf>
    <xf numFmtId="0" fontId="22" fillId="0" borderId="1" xfId="1" applyFont="1" applyBorder="1" applyAlignment="1">
      <alignment horizontal="center" vertical="top" wrapText="1"/>
    </xf>
    <xf numFmtId="0" fontId="9" fillId="0" borderId="1" xfId="1" applyFont="1" applyBorder="1" applyAlignment="1">
      <alignment vertical="top" wrapText="1"/>
    </xf>
    <xf numFmtId="4" fontId="9" fillId="0" borderId="1" xfId="1" applyNumberFormat="1" applyFont="1" applyBorder="1" applyAlignment="1">
      <alignment horizontal="right" vertical="top" wrapText="1"/>
    </xf>
    <xf numFmtId="4" fontId="9" fillId="0" borderId="1" xfId="1" applyNumberFormat="1" applyFont="1" applyFill="1" applyBorder="1" applyAlignment="1">
      <alignment horizontal="right" vertical="top" wrapText="1"/>
    </xf>
    <xf numFmtId="0" fontId="9" fillId="0" borderId="1" xfId="1" applyFont="1" applyFill="1" applyBorder="1" applyAlignment="1">
      <alignment vertical="top" wrapText="1"/>
    </xf>
    <xf numFmtId="0" fontId="0" fillId="0" borderId="1" xfId="0" applyFill="1" applyBorder="1" applyAlignment="1">
      <alignment horizontal="center" vertical="center"/>
    </xf>
    <xf numFmtId="166" fontId="0" fillId="0" borderId="1" xfId="0" applyNumberFormat="1" applyFill="1" applyBorder="1" applyAlignment="1">
      <alignment horizontal="center" vertical="center"/>
    </xf>
    <xf numFmtId="166" fontId="17" fillId="0" borderId="1" xfId="0" applyNumberFormat="1" applyFont="1" applyBorder="1" applyAlignment="1">
      <alignment horizontal="center" vertical="center"/>
    </xf>
    <xf numFmtId="0" fontId="11" fillId="0" borderId="0" xfId="0" applyFont="1" applyFill="1" applyAlignment="1">
      <alignment vertical="top"/>
    </xf>
    <xf numFmtId="0" fontId="18" fillId="0" borderId="0" xfId="0" applyFont="1" applyAlignment="1"/>
    <xf numFmtId="0" fontId="6" fillId="0" borderId="7" xfId="0" applyFont="1" applyFill="1" applyBorder="1" applyAlignment="1">
      <alignment vertical="top"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6" fillId="0" borderId="6" xfId="0" applyFont="1" applyFill="1" applyBorder="1" applyAlignment="1">
      <alignment vertical="top" wrapText="1"/>
    </xf>
    <xf numFmtId="0" fontId="0" fillId="0" borderId="47" xfId="0" applyBorder="1" applyAlignment="1">
      <alignment wrapText="1"/>
    </xf>
    <xf numFmtId="4" fontId="7" fillId="0" borderId="40" xfId="0" applyNumberFormat="1" applyFont="1" applyFill="1" applyBorder="1" applyAlignment="1">
      <alignment horizontal="center" vertical="top" wrapText="1"/>
    </xf>
    <xf numFmtId="4" fontId="7" fillId="0" borderId="4" xfId="0" applyNumberFormat="1" applyFont="1" applyFill="1" applyBorder="1" applyAlignment="1">
      <alignment horizontal="center" vertical="top" wrapText="1"/>
    </xf>
    <xf numFmtId="4" fontId="7" fillId="0" borderId="28" xfId="0" applyNumberFormat="1" applyFont="1" applyFill="1" applyBorder="1" applyAlignment="1">
      <alignment horizontal="center" vertical="top" wrapText="1"/>
    </xf>
    <xf numFmtId="4" fontId="7" fillId="2" borderId="40" xfId="0" applyNumberFormat="1" applyFont="1" applyFill="1" applyBorder="1" applyAlignment="1">
      <alignment horizontal="center" vertical="top" wrapText="1"/>
    </xf>
    <xf numFmtId="4" fontId="7" fillId="2" borderId="4" xfId="0" applyNumberFormat="1" applyFont="1" applyFill="1" applyBorder="1" applyAlignment="1">
      <alignment horizontal="center" vertical="top" wrapText="1"/>
    </xf>
    <xf numFmtId="4" fontId="7" fillId="2" borderId="28" xfId="0" applyNumberFormat="1" applyFont="1" applyFill="1" applyBorder="1" applyAlignment="1">
      <alignment horizontal="center" vertical="top" wrapText="1"/>
    </xf>
    <xf numFmtId="0" fontId="0" fillId="0" borderId="4" xfId="0" applyBorder="1" applyAlignment="1">
      <alignment vertical="top" wrapText="1"/>
    </xf>
    <xf numFmtId="0" fontId="0" fillId="0" borderId="28" xfId="0" applyBorder="1" applyAlignment="1">
      <alignment vertical="top" wrapText="1"/>
    </xf>
    <xf numFmtId="4" fontId="7" fillId="2" borderId="40" xfId="0" applyNumberFormat="1" applyFont="1" applyFill="1" applyBorder="1" applyAlignment="1">
      <alignment horizontal="right" vertical="top" wrapText="1"/>
    </xf>
    <xf numFmtId="0" fontId="0" fillId="0" borderId="4" xfId="0" applyBorder="1" applyAlignment="1">
      <alignment horizontal="right" vertical="top" wrapText="1"/>
    </xf>
    <xf numFmtId="0" fontId="0" fillId="0" borderId="41" xfId="0" applyBorder="1" applyAlignment="1">
      <alignment horizontal="right" vertical="top" wrapText="1"/>
    </xf>
    <xf numFmtId="0" fontId="11" fillId="2" borderId="42" xfId="0" applyFont="1" applyFill="1" applyBorder="1" applyAlignment="1">
      <alignment wrapText="1"/>
    </xf>
    <xf numFmtId="0" fontId="18" fillId="0" borderId="42" xfId="0" applyFont="1" applyBorder="1" applyAlignment="1">
      <alignment wrapText="1"/>
    </xf>
    <xf numFmtId="0" fontId="10" fillId="2" borderId="4" xfId="0" applyFont="1" applyFill="1" applyBorder="1" applyAlignment="1">
      <alignment horizontal="center" wrapText="1"/>
    </xf>
    <xf numFmtId="0" fontId="0" fillId="0" borderId="28" xfId="0" applyBorder="1" applyAlignment="1">
      <alignment horizontal="right" vertical="top" wrapText="1"/>
    </xf>
    <xf numFmtId="0" fontId="11" fillId="0" borderId="42" xfId="0" applyFont="1" applyFill="1" applyBorder="1" applyAlignment="1">
      <alignment vertical="top"/>
    </xf>
    <xf numFmtId="0" fontId="18" fillId="0" borderId="42" xfId="0" applyFont="1" applyBorder="1" applyAlignment="1"/>
    <xf numFmtId="0" fontId="11" fillId="0" borderId="42" xfId="0" applyFont="1" applyFill="1" applyBorder="1" applyAlignment="1"/>
    <xf numFmtId="0" fontId="18" fillId="0" borderId="42" xfId="0" applyFont="1" applyBorder="1" applyAlignment="1">
      <alignment vertical="top"/>
    </xf>
    <xf numFmtId="0" fontId="17" fillId="0" borderId="42" xfId="0" applyFont="1" applyBorder="1" applyAlignment="1">
      <alignment vertical="top"/>
    </xf>
    <xf numFmtId="4" fontId="7" fillId="2" borderId="43" xfId="0" applyNumberFormat="1" applyFont="1" applyFill="1" applyBorder="1" applyAlignment="1">
      <alignment horizontal="right" vertical="top" wrapText="1"/>
    </xf>
    <xf numFmtId="0" fontId="0" fillId="2" borderId="38" xfId="0" applyFill="1" applyBorder="1" applyAlignment="1">
      <alignment horizontal="right" vertical="top" wrapText="1"/>
    </xf>
    <xf numFmtId="0" fontId="0" fillId="2" borderId="36" xfId="0" applyFill="1" applyBorder="1" applyAlignment="1">
      <alignment horizontal="right" vertical="top" wrapText="1"/>
    </xf>
    <xf numFmtId="0" fontId="0" fillId="0" borderId="49" xfId="0" applyBorder="1" applyAlignment="1"/>
    <xf numFmtId="0" fontId="0" fillId="0" borderId="50" xfId="0" applyBorder="1" applyAlignment="1"/>
    <xf numFmtId="0" fontId="0" fillId="0" borderId="2" xfId="0" applyBorder="1" applyAlignment="1"/>
    <xf numFmtId="0" fontId="0" fillId="6" borderId="0" xfId="0" applyFill="1" applyAlignment="1"/>
    <xf numFmtId="0" fontId="0" fillId="0" borderId="42" xfId="0" applyBorder="1" applyAlignment="1"/>
    <xf numFmtId="0" fontId="19" fillId="0" borderId="0" xfId="0" applyFont="1" applyAlignment="1">
      <alignment horizontal="left" vertical="center" wrapText="1"/>
    </xf>
    <xf numFmtId="0" fontId="17" fillId="6" borderId="0" xfId="0" applyFont="1" applyFill="1" applyAlignment="1">
      <alignment wrapText="1"/>
    </xf>
    <xf numFmtId="0" fontId="17" fillId="0" borderId="0" xfId="0" applyFont="1" applyAlignment="1">
      <alignment wrapText="1"/>
    </xf>
    <xf numFmtId="0" fontId="0" fillId="0" borderId="0" xfId="0" applyAlignment="1"/>
    <xf numFmtId="0" fontId="20" fillId="0" borderId="0" xfId="1" applyFont="1" applyAlignment="1">
      <alignment horizontal="center"/>
    </xf>
    <xf numFmtId="0" fontId="21" fillId="0" borderId="0" xfId="1" applyFont="1" applyAlignment="1">
      <alignment horizontal="left" vertical="center" wrapText="1"/>
    </xf>
  </cellXfs>
  <cellStyles count="15">
    <cellStyle name="Comma 3 2" xfId="5"/>
    <cellStyle name="Normal 2 2" xfId="3"/>
    <cellStyle name="Обычный" xfId="0" builtinId="0"/>
    <cellStyle name="Обычный 10" xfId="4"/>
    <cellStyle name="Обычный 11" xfId="8"/>
    <cellStyle name="Обычный 19" xfId="9"/>
    <cellStyle name="Обычный 2" xfId="10"/>
    <cellStyle name="Обычный 2 2" xfId="1"/>
    <cellStyle name="Обычный 2 2 2" xfId="7"/>
    <cellStyle name="Обычный 6" xfId="11"/>
    <cellStyle name="Обычный 7" xfId="6"/>
    <cellStyle name="Обычный 8" xfId="12"/>
    <cellStyle name="Обычный 9" xfId="13"/>
    <cellStyle name="Обычный_IBPP_KAZ draft with AFEW format_13.04.2007" xfId="14"/>
    <cellStyle name="Финансовый 9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2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5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6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-%20Outpatient%20Treatment\&#1052;&#1086;&#1080;%20&#1076;&#1086;&#1082;&#1091;&#1084;&#1077;&#1085;&#1090;&#1099;\&#1041;&#1072;&#1082;&#1090;&#1099;&#1075;&#1091;&#1083;&#1103;\&#1058;&#1041;\&#1085;&#1086;&#1074;&#1099;&#1081;%20&#1073;&#1102;&#1076;&#1078;&#1077;&#1090;%20&#1085;&#1072;%2016-17%20&#1075;&#1075;\KGZ-S10-G08-T_6%20months%20Jan-%20June%202016_final_sign-off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fdc\public$\HIV\M&amp;E\M&amp;E%20Specialist%20files_2014\&#1048;&#1085;&#1076;&#1080;&#1082;&#1072;&#1090;&#1086;&#1088;&#1099;%20&#1085;&#1072;%202015\&#1048;&#1085;&#1076;&#1080;&#1082;&#1072;&#1090;&#1086;&#1088;&#1099;%20&#1085;&#1072;%202014%20&#1087;&#1086;%20&#1089;&#1086;&#1089;&#1090;&#1086;&#1103;&#1085;&#1080;&#1102;%20&#1085;&#1072;%20241213\PR_SSF_16_08_201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fdc\public$\Users\Finance%20Manager\AppData\Local\Microsoft\Windows\Temporary%20Internet%20Files\Content.Outlook\OXPF39C4\Users\&#1090;&#1091;&#1073;&#1077;&#1088;&#1082;&#1091;&#1083;&#1077;&#1079;\Desktop\Turmenistan%20mission%20Jun%202-11\SSF%20Belarus%20docs\Phase%20II%20Final\Disease_specific_PF_template_dropdown_3+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fdc\public$\Users\b.turdiyev\Documents\Programmes\SR%20agreements\AFEW\April_June%202013\Users\b.turdiyev\Documents\Programmes\PR_SSF_16_08_2011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fdc\public$\TUBERCULOSIS\Incentives_pmts_TB_component_July2016-2017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0;&#1086;&#1087;&#1080;&#1103;%20Incentives%20HIV%20GOV%20SRs%202014-2018_2018-2020_0908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g log"/>
      <sheetName val="Instructions"/>
      <sheetName val="Setup"/>
      <sheetName val="Detailed Budget"/>
      <sheetName val="Currencies"/>
      <sheetName val="Assumptions TRC"/>
      <sheetName val="TRC-PIVOT"/>
      <sheetName val="Assumptions HR"/>
      <sheetName val="Assumptions Other"/>
      <sheetName val="Translations"/>
      <sheetName val="Budget Summary"/>
      <sheetName val="Budget Summary En"/>
      <sheetName val="Summary by Intervention"/>
      <sheetName val="CatInt"/>
      <sheetName val="Summary by Cost Input"/>
      <sheetName val="Cost Inputs"/>
      <sheetName val="Concept Note Module Budget"/>
      <sheetName val="Rank unique Mod-Int-PR"/>
      <sheetName val="Free sheet-enter what you need"/>
      <sheetName val="Free pivot table"/>
      <sheetName val="Country"/>
      <sheetName val="Recipient"/>
      <sheetName val="Assumptions"/>
      <sheetName val="CatCmp"/>
      <sheetName val="CatModules"/>
      <sheetName val="ModInCmp"/>
      <sheetName val="Budget Lines"/>
      <sheetName val="ActivityConcat"/>
      <sheetName val="CostGroup"/>
    </sheetNames>
    <sheetDataSet>
      <sheetData sheetId="0"/>
      <sheetData sheetId="1"/>
      <sheetData sheetId="2">
        <row r="4">
          <cell r="B4" t="str">
            <v>Tuberculosis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2">
          <cell r="U2">
            <v>61</v>
          </cell>
        </row>
        <row r="3">
          <cell r="P3" t="str">
            <v>1.1 Salaries - program management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>
        <row r="1">
          <cell r="C1" t="str">
            <v>Label</v>
          </cell>
          <cell r="D1" t="str">
            <v>Component en</v>
          </cell>
          <cell r="E1" t="str">
            <v>Component fr</v>
          </cell>
          <cell r="F1" t="str">
            <v>Component es</v>
          </cell>
          <cell r="G1" t="str">
            <v>Component ru</v>
          </cell>
          <cell r="H1" t="str">
            <v>Cost Input</v>
          </cell>
        </row>
        <row r="2">
          <cell r="C2" t="str">
            <v>HIV/AIDS</v>
          </cell>
          <cell r="D2" t="str">
            <v>HIV/AIDS</v>
          </cell>
          <cell r="E2" t="str">
            <v>VIH/SIDA</v>
          </cell>
          <cell r="F2" t="str">
            <v>VIH/SIDA</v>
          </cell>
          <cell r="G2" t="str">
            <v>ВИЧ/СПИД</v>
          </cell>
          <cell r="H2">
            <v>0</v>
          </cell>
        </row>
        <row r="3">
          <cell r="C3" t="str">
            <v>Tuberculosis</v>
          </cell>
          <cell r="D3" t="str">
            <v>Tuberculosis</v>
          </cell>
          <cell r="E3" t="str">
            <v>Tuberculose</v>
          </cell>
          <cell r="F3" t="str">
            <v>Tuberculosis</v>
          </cell>
          <cell r="G3" t="str">
            <v>Туберкулез</v>
          </cell>
          <cell r="H3">
            <v>1</v>
          </cell>
        </row>
        <row r="4">
          <cell r="C4" t="str">
            <v>Malaria</v>
          </cell>
          <cell r="D4" t="str">
            <v>Malaria</v>
          </cell>
          <cell r="E4" t="str">
            <v>Paludisme</v>
          </cell>
          <cell r="F4" t="str">
            <v>Malaria</v>
          </cell>
          <cell r="G4" t="str">
            <v>Малярия</v>
          </cell>
          <cell r="H4">
            <v>2</v>
          </cell>
        </row>
        <row r="5">
          <cell r="C5" t="str">
            <v>HIV/TB</v>
          </cell>
          <cell r="D5" t="str">
            <v>HIV/TB</v>
          </cell>
          <cell r="E5" t="str">
            <v>VIH/TB</v>
          </cell>
          <cell r="F5" t="str">
            <v>VIH/TB</v>
          </cell>
          <cell r="G5" t="str">
            <v>ВИЧ/TБ</v>
          </cell>
          <cell r="H5">
            <v>3</v>
          </cell>
        </row>
        <row r="6">
          <cell r="C6" t="str">
            <v>HSS</v>
          </cell>
          <cell r="D6" t="str">
            <v>HSS</v>
          </cell>
          <cell r="E6" t="str">
            <v>RSS</v>
          </cell>
          <cell r="F6" t="str">
            <v>FSS</v>
          </cell>
          <cell r="G6" t="str">
            <v>УСЗ</v>
          </cell>
          <cell r="H6">
            <v>4</v>
          </cell>
        </row>
      </sheetData>
      <sheetData sheetId="24"/>
      <sheetData sheetId="25"/>
      <sheetData sheetId="26"/>
      <sheetData sheetId="27"/>
      <sheetData sheetId="2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Performance Framework 1&amp;2"/>
      <sheetName val="HIV"/>
      <sheetName val="TB"/>
      <sheetName val="Malaria"/>
      <sheetName val="HSS"/>
    </sheetNames>
    <sheetDataSet>
      <sheetData sheetId="0" refreshError="1"/>
      <sheetData sheetId="1" refreshError="1"/>
      <sheetData sheetId="2">
        <row r="4">
          <cell r="F4" t="str">
            <v>Please enter a data source here…</v>
          </cell>
        </row>
        <row r="58">
          <cell r="A58" t="str">
            <v>Please select…</v>
          </cell>
        </row>
        <row r="59">
          <cell r="A59" t="str">
            <v>HMIS</v>
          </cell>
        </row>
        <row r="60">
          <cell r="A60" t="str">
            <v>Patient records</v>
          </cell>
        </row>
        <row r="61">
          <cell r="A61" t="str">
            <v>Training records</v>
          </cell>
        </row>
        <row r="62">
          <cell r="A62" t="str">
            <v>MICS (Multiple Indicator Cluster Survey)</v>
          </cell>
        </row>
        <row r="63">
          <cell r="A63" t="str">
            <v>DHS/DHS+ (Demographic and Health
Survey)</v>
          </cell>
        </row>
        <row r="64">
          <cell r="A64" t="str">
            <v>AIS (AIDS Indicator Survey)</v>
          </cell>
        </row>
        <row r="65">
          <cell r="A65" t="str">
            <v>BSS (Behavioral Surveillance Survey)</v>
          </cell>
        </row>
        <row r="66">
          <cell r="A66" t="str">
            <v>Health Facility survey</v>
          </cell>
        </row>
        <row r="67">
          <cell r="A67" t="str">
            <v>SAMS (Service Availability Mapping
Survey)</v>
          </cell>
        </row>
        <row r="68">
          <cell r="A68" t="str">
            <v>Households survey</v>
          </cell>
        </row>
        <row r="69">
          <cell r="A69" t="str">
            <v>Specific surveys and research (specify)</v>
          </cell>
        </row>
        <row r="70">
          <cell r="A70" t="str">
            <v>Reports (specify)</v>
          </cell>
        </row>
        <row r="71">
          <cell r="A71" t="str">
            <v>Vital and disease-specific registry</v>
          </cell>
        </row>
        <row r="72">
          <cell r="A72" t="str">
            <v>Operational Research</v>
          </cell>
        </row>
        <row r="73">
          <cell r="A73" t="str">
            <v>Health Provider survey</v>
          </cell>
        </row>
        <row r="74">
          <cell r="A74" t="str">
            <v>National Health Account</v>
          </cell>
        </row>
        <row r="75">
          <cell r="A75" t="str">
            <v>Administrative records</v>
          </cell>
        </row>
      </sheetData>
      <sheetData sheetId="3">
        <row r="47">
          <cell r="A47" t="str">
            <v>Please select…</v>
          </cell>
        </row>
      </sheetData>
      <sheetData sheetId="4">
        <row r="55">
          <cell r="A55" t="str">
            <v>Please select…</v>
          </cell>
        </row>
        <row r="56">
          <cell r="A56" t="str">
            <v>DHS/DHS+ (Demographic and Health Survey)</v>
          </cell>
        </row>
        <row r="57">
          <cell r="A57" t="str">
            <v>MIS (Malaria Indicator Survey)</v>
          </cell>
        </row>
        <row r="58">
          <cell r="A58" t="str">
            <v>MICS (Multiple Indicator Cluster Survey)</v>
          </cell>
        </row>
        <row r="59">
          <cell r="A59" t="str">
            <v>Situation Analysis</v>
          </cell>
        </row>
        <row r="60">
          <cell r="A60" t="str">
            <v>HMIS</v>
          </cell>
        </row>
        <row r="61">
          <cell r="A61" t="str">
            <v>Health Facility survey</v>
          </cell>
        </row>
        <row r="62">
          <cell r="A62" t="str">
            <v>Health Provider survey</v>
          </cell>
        </row>
        <row r="63">
          <cell r="A63" t="str">
            <v>Key informant survey</v>
          </cell>
        </row>
        <row r="64">
          <cell r="A64" t="str">
            <v>Households survey</v>
          </cell>
        </row>
        <row r="65">
          <cell r="A65" t="str">
            <v>Vital registration systems</v>
          </cell>
        </row>
        <row r="66">
          <cell r="A66" t="str">
            <v>Training records</v>
          </cell>
        </row>
        <row r="67">
          <cell r="A67" t="str">
            <v>Patients records</v>
          </cell>
        </row>
        <row r="68">
          <cell r="A68" t="str">
            <v>Surveillance systems</v>
          </cell>
        </row>
        <row r="69">
          <cell r="A69" t="str">
            <v>Other report, specify</v>
          </cell>
        </row>
        <row r="70">
          <cell r="A70" t="str">
            <v>National Health Account</v>
          </cell>
        </row>
        <row r="71">
          <cell r="A71" t="str">
            <v>SAMS (Service Availability Mapping Survey)</v>
          </cell>
        </row>
        <row r="72">
          <cell r="A72" t="str">
            <v>Other survey, specify</v>
          </cell>
        </row>
        <row r="73">
          <cell r="A73" t="str">
            <v>Administrative records</v>
          </cell>
        </row>
      </sheetData>
      <sheetData sheetId="5">
        <row r="66">
          <cell r="A66" t="str">
            <v>Please select…</v>
          </cell>
        </row>
        <row r="67">
          <cell r="A67" t="str">
            <v>HMIS</v>
          </cell>
        </row>
        <row r="68">
          <cell r="A68" t="str">
            <v>Patient records</v>
          </cell>
        </row>
        <row r="69">
          <cell r="A69" t="str">
            <v>Training records</v>
          </cell>
        </row>
        <row r="70">
          <cell r="A70" t="str">
            <v>MICS (Multiple Indicator Cluster Survey)</v>
          </cell>
        </row>
        <row r="71">
          <cell r="A71" t="str">
            <v>DHS/DHS+ (Demographic and Health Survey)</v>
          </cell>
        </row>
        <row r="72">
          <cell r="A72" t="str">
            <v>AIS (AIDS Indicator Survey)</v>
          </cell>
        </row>
        <row r="73">
          <cell r="A73" t="str">
            <v>BSS (Behavioral Surveillance Survey)</v>
          </cell>
        </row>
        <row r="74">
          <cell r="A74" t="str">
            <v>Health Facility survey</v>
          </cell>
        </row>
        <row r="75">
          <cell r="A75" t="str">
            <v>SAMS (Service Availability Mapping Survey)</v>
          </cell>
        </row>
        <row r="76">
          <cell r="A76" t="str">
            <v>Households survey</v>
          </cell>
        </row>
        <row r="77">
          <cell r="A77" t="str">
            <v>Specific surveys and research (specify)</v>
          </cell>
        </row>
        <row r="78">
          <cell r="A78" t="str">
            <v>Reports (specify)</v>
          </cell>
        </row>
        <row r="79">
          <cell r="A79" t="str">
            <v>Vital and disease-specific registry</v>
          </cell>
        </row>
        <row r="80">
          <cell r="A80" t="str">
            <v>Operational Research</v>
          </cell>
        </row>
        <row r="81">
          <cell r="A81" t="str">
            <v>Health Provider survey</v>
          </cell>
        </row>
        <row r="82">
          <cell r="A82" t="str">
            <v>National Health Account</v>
          </cell>
        </row>
        <row r="83">
          <cell r="A83" t="str">
            <v>Administrative records</v>
          </cell>
        </row>
        <row r="84">
          <cell r="A84" t="str">
            <v>R&amp;R TB system, quarterly reports</v>
          </cell>
        </row>
        <row r="85">
          <cell r="A85" t="str">
            <v xml:space="preserve">R&amp;R TB system, yearly management report </v>
          </cell>
        </row>
        <row r="86">
          <cell r="A86" t="str">
            <v>TB prevalence survey</v>
          </cell>
        </row>
        <row r="87">
          <cell r="A87" t="str">
            <v>TB patient register</v>
          </cell>
        </row>
        <row r="88">
          <cell r="A88" t="str">
            <v>TB laboratory register</v>
          </cell>
        </row>
        <row r="89">
          <cell r="A89" t="str">
            <v>TB treatment card</v>
          </cell>
        </row>
        <row r="90">
          <cell r="A90" t="str">
            <v>MIS (Malaria Indicator Survey)</v>
          </cell>
        </row>
        <row r="91">
          <cell r="A91" t="str">
            <v>Situation Analysis</v>
          </cell>
        </row>
        <row r="92">
          <cell r="A92" t="str">
            <v>Key informant survey</v>
          </cell>
        </row>
        <row r="93">
          <cell r="A93" t="str">
            <v>Patients records</v>
          </cell>
        </row>
        <row r="94">
          <cell r="A94" t="str">
            <v>Surveillance systems</v>
          </cell>
        </row>
        <row r="95">
          <cell r="A95" t="str">
            <v>Specify- Reports, Surveys, Questionnaires etc.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Performance Framework 3&amp;4"/>
      <sheetName val="HIV"/>
      <sheetName val="TB"/>
      <sheetName val="Malaria"/>
      <sheetName val="Definitions"/>
    </sheetNames>
    <sheetDataSet>
      <sheetData sheetId="0" refreshError="1"/>
      <sheetData sheetId="1" refreshError="1"/>
      <sheetData sheetId="2">
        <row r="2">
          <cell r="A2" t="str">
            <v>Please select…</v>
          </cell>
        </row>
        <row r="4">
          <cell r="F4" t="str">
            <v>Please enter a data source here…</v>
          </cell>
        </row>
      </sheetData>
      <sheetData sheetId="3">
        <row r="2">
          <cell r="A2" t="str">
            <v>please select…</v>
          </cell>
        </row>
      </sheetData>
      <sheetData sheetId="4">
        <row r="2">
          <cell r="A2" t="str">
            <v>please select…</v>
          </cell>
        </row>
      </sheetData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Performance Framework 1&amp;2"/>
      <sheetName val="HIV"/>
      <sheetName val="TB"/>
      <sheetName val="Malaria"/>
      <sheetName val="HSS"/>
    </sheetNames>
    <sheetDataSet>
      <sheetData sheetId="0"/>
      <sheetData sheetId="1"/>
      <sheetData sheetId="2">
        <row r="4">
          <cell r="F4" t="str">
            <v>Please enter a data source here…</v>
          </cell>
        </row>
      </sheetData>
      <sheetData sheetId="3">
        <row r="47">
          <cell r="A47" t="str">
            <v>Please select…</v>
          </cell>
        </row>
        <row r="48">
          <cell r="A48" t="str">
            <v>R&amp;R TB system, quarterly reports</v>
          </cell>
        </row>
        <row r="49">
          <cell r="A49" t="str">
            <v xml:space="preserve">R&amp;R TB system, yearly management report </v>
          </cell>
        </row>
        <row r="50">
          <cell r="A50" t="str">
            <v>TB prevalence survey</v>
          </cell>
        </row>
        <row r="51">
          <cell r="A51" t="str">
            <v>TB patient register</v>
          </cell>
        </row>
        <row r="52">
          <cell r="A52" t="str">
            <v>TB laboratory register</v>
          </cell>
        </row>
        <row r="53">
          <cell r="A53" t="str">
            <v>TB treatment card</v>
          </cell>
        </row>
        <row r="54">
          <cell r="A54" t="str">
            <v>Training records</v>
          </cell>
        </row>
        <row r="55">
          <cell r="A55" t="str">
            <v>Specify- Reports, Surveys, Questionnaires etc.</v>
          </cell>
        </row>
        <row r="56">
          <cell r="A56" t="str">
            <v>Health Provider survey</v>
          </cell>
        </row>
        <row r="57">
          <cell r="A57" t="str">
            <v>Health Facility survey</v>
          </cell>
        </row>
        <row r="58">
          <cell r="A58" t="str">
            <v>National Health Account</v>
          </cell>
        </row>
        <row r="59">
          <cell r="A59" t="str">
            <v>Households survey</v>
          </cell>
        </row>
        <row r="60">
          <cell r="A60" t="str">
            <v>SAMS (Service Availability Mapping Survey)</v>
          </cell>
        </row>
        <row r="61">
          <cell r="A61" t="str">
            <v>Administrative records</v>
          </cell>
        </row>
      </sheetData>
      <sheetData sheetId="4">
        <row r="55">
          <cell r="A55" t="str">
            <v>Please select…</v>
          </cell>
        </row>
      </sheetData>
      <sheetData sheetId="5">
        <row r="66">
          <cell r="A66" t="str">
            <v>Please select…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счет надбавок 2018"/>
      <sheetName val="ALL HIV"/>
      <sheetName val="Расчет надбавок 2017 2016"/>
      <sheetName val="Расчет надбавок 2015"/>
      <sheetName val="Расчет надбавок РЦН с сент2017"/>
    </sheetNames>
    <sheetDataSet>
      <sheetData sheetId="0"/>
      <sheetData sheetId="1"/>
      <sheetData sheetId="2"/>
      <sheetData sheetId="3"/>
      <sheetData sheetId="4">
        <row r="3">
          <cell r="C3">
            <v>42500</v>
          </cell>
        </row>
        <row r="4">
          <cell r="C4">
            <v>5520</v>
          </cell>
        </row>
        <row r="5">
          <cell r="C5">
            <v>23000</v>
          </cell>
        </row>
        <row r="6">
          <cell r="C6">
            <v>55000</v>
          </cell>
        </row>
        <row r="7">
          <cell r="C7">
            <v>65000</v>
          </cell>
        </row>
        <row r="8">
          <cell r="C8">
            <v>23000</v>
          </cell>
        </row>
        <row r="9">
          <cell r="C9">
            <v>13020</v>
          </cell>
        </row>
        <row r="10">
          <cell r="C10">
            <v>7350</v>
          </cell>
        </row>
        <row r="11">
          <cell r="C11">
            <v>11500</v>
          </cell>
        </row>
        <row r="12">
          <cell r="C12">
            <v>11500</v>
          </cell>
        </row>
        <row r="13">
          <cell r="C13">
            <v>12750.079854000001</v>
          </cell>
        </row>
        <row r="14">
          <cell r="C14">
            <v>14500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O11"/>
  <sheetViews>
    <sheetView topLeftCell="A7" zoomScale="80" zoomScaleNormal="80" workbookViewId="0">
      <selection activeCell="N4" sqref="N4:O4"/>
    </sheetView>
  </sheetViews>
  <sheetFormatPr defaultRowHeight="12.75" x14ac:dyDescent="0.2"/>
  <cols>
    <col min="1" max="1" width="50.85546875" style="29" customWidth="1"/>
    <col min="2" max="2" width="15.85546875" style="29" customWidth="1"/>
    <col min="3" max="3" width="13.7109375" style="17" customWidth="1"/>
    <col min="4" max="4" width="17.5703125" style="17" customWidth="1"/>
    <col min="5" max="5" width="18.28515625" style="17" customWidth="1"/>
    <col min="6" max="6" width="32.5703125" style="17" customWidth="1"/>
    <col min="7" max="8" width="19.7109375" style="17" customWidth="1"/>
    <col min="9" max="9" width="15.7109375" style="17" customWidth="1"/>
    <col min="10" max="11" width="14.85546875" style="17" customWidth="1"/>
    <col min="12" max="12" width="18.5703125" style="17" customWidth="1"/>
    <col min="13" max="13" width="14.140625" style="17" customWidth="1"/>
    <col min="14" max="14" width="14.28515625" style="17" customWidth="1"/>
    <col min="15" max="15" width="13.42578125" style="17" customWidth="1"/>
    <col min="16" max="16384" width="9.140625" style="17"/>
  </cols>
  <sheetData>
    <row r="1" spans="1:15" ht="16.5" thickBot="1" x14ac:dyDescent="0.3">
      <c r="A1" s="310" t="s">
        <v>315</v>
      </c>
      <c r="B1" s="311"/>
      <c r="C1" s="311"/>
      <c r="D1" s="311"/>
      <c r="E1" s="311"/>
      <c r="F1" s="311"/>
      <c r="G1" s="311"/>
      <c r="H1" s="311"/>
      <c r="I1" s="311"/>
      <c r="J1" s="311"/>
      <c r="K1" s="311"/>
      <c r="L1" s="311"/>
      <c r="M1" s="311"/>
      <c r="N1" s="311"/>
      <c r="O1" s="311"/>
    </row>
    <row r="2" spans="1:15" ht="55.5" customHeight="1" thickBot="1" x14ac:dyDescent="0.25">
      <c r="A2" s="69" t="s">
        <v>0</v>
      </c>
      <c r="B2" s="43" t="s">
        <v>7</v>
      </c>
      <c r="C2" s="77" t="s">
        <v>77</v>
      </c>
      <c r="D2" s="135" t="s">
        <v>69</v>
      </c>
      <c r="E2" s="43" t="s">
        <v>70</v>
      </c>
      <c r="F2" s="84" t="s">
        <v>8</v>
      </c>
      <c r="G2" s="69">
        <v>2018</v>
      </c>
      <c r="H2" s="43" t="s">
        <v>160</v>
      </c>
      <c r="I2" s="43" t="s">
        <v>157</v>
      </c>
      <c r="J2" s="43">
        <v>2019</v>
      </c>
      <c r="K2" s="43" t="s">
        <v>158</v>
      </c>
      <c r="L2" s="92">
        <v>2020</v>
      </c>
    </row>
    <row r="3" spans="1:15" ht="90" x14ac:dyDescent="0.2">
      <c r="A3" s="152" t="s">
        <v>143</v>
      </c>
      <c r="B3" s="133">
        <v>7500</v>
      </c>
      <c r="C3" s="137">
        <v>1</v>
      </c>
      <c r="D3" s="255"/>
      <c r="E3" s="255"/>
      <c r="F3" s="139" t="s">
        <v>144</v>
      </c>
      <c r="G3" s="133">
        <f>B3*C3*12</f>
        <v>90000</v>
      </c>
      <c r="H3" s="133"/>
      <c r="I3" s="133">
        <v>0</v>
      </c>
      <c r="J3" s="133">
        <f>I3*C3*12</f>
        <v>0</v>
      </c>
      <c r="K3" s="133">
        <v>0</v>
      </c>
      <c r="L3" s="133">
        <f>K3*C3*12</f>
        <v>0</v>
      </c>
      <c r="M3" s="66" t="s">
        <v>7</v>
      </c>
      <c r="N3" s="56" t="s">
        <v>69</v>
      </c>
      <c r="O3" s="67" t="s">
        <v>70</v>
      </c>
    </row>
    <row r="4" spans="1:15" ht="111" customHeight="1" x14ac:dyDescent="0.2">
      <c r="A4" s="259" t="s">
        <v>325</v>
      </c>
      <c r="B4" s="193">
        <v>7500</v>
      </c>
      <c r="C4" s="217">
        <v>1</v>
      </c>
      <c r="D4" s="170" t="s">
        <v>259</v>
      </c>
      <c r="E4" s="170" t="s">
        <v>259</v>
      </c>
      <c r="F4" s="218" t="s">
        <v>272</v>
      </c>
      <c r="G4" s="193">
        <f>B4*C4*12</f>
        <v>90000</v>
      </c>
      <c r="H4" s="193">
        <v>15000</v>
      </c>
      <c r="I4" s="193">
        <f>H4*0.1</f>
        <v>1500</v>
      </c>
      <c r="J4" s="193">
        <f>I4*C4*12</f>
        <v>18000</v>
      </c>
      <c r="K4" s="193">
        <f>H4*0.1</f>
        <v>1500</v>
      </c>
      <c r="L4" s="193">
        <f>K4*C4*12</f>
        <v>18000</v>
      </c>
      <c r="M4" s="63">
        <f>SUM(G3:G6)</f>
        <v>396166.31130063965</v>
      </c>
      <c r="N4" s="68">
        <f>SUM(J3:J6)</f>
        <v>18000</v>
      </c>
      <c r="O4" s="63">
        <f>SUM(L3:L6)</f>
        <v>18000</v>
      </c>
    </row>
    <row r="5" spans="1:15" ht="92.25" customHeight="1" x14ac:dyDescent="0.2">
      <c r="A5" s="214" t="s">
        <v>271</v>
      </c>
      <c r="B5" s="25">
        <v>6500</v>
      </c>
      <c r="C5" s="145">
        <v>1</v>
      </c>
      <c r="D5" s="235"/>
      <c r="E5" s="235"/>
      <c r="F5" s="216" t="s">
        <v>145</v>
      </c>
      <c r="G5" s="25">
        <f>B5*C5*12</f>
        <v>78000</v>
      </c>
      <c r="H5" s="25">
        <v>14300</v>
      </c>
      <c r="I5" s="25">
        <v>0</v>
      </c>
      <c r="J5" s="25">
        <f>I5*C5*12</f>
        <v>0</v>
      </c>
      <c r="K5" s="25">
        <v>0</v>
      </c>
      <c r="L5" s="25">
        <f>K5*C5*12</f>
        <v>0</v>
      </c>
      <c r="M5" s="219" t="s">
        <v>113</v>
      </c>
      <c r="N5" s="219">
        <f>N4*100/M4</f>
        <v>4.5435463557981075</v>
      </c>
      <c r="O5" s="219">
        <f>O4*100/M4</f>
        <v>4.5435463557981075</v>
      </c>
    </row>
    <row r="6" spans="1:15" ht="85.5" customHeight="1" thickBot="1" x14ac:dyDescent="0.25">
      <c r="A6" s="141" t="s">
        <v>18</v>
      </c>
      <c r="B6" s="142">
        <f>4500/1.1725</f>
        <v>3837.9530916844346</v>
      </c>
      <c r="C6" s="143">
        <v>3</v>
      </c>
      <c r="D6" s="256"/>
      <c r="E6" s="255"/>
      <c r="F6" s="144" t="s">
        <v>11</v>
      </c>
      <c r="G6" s="20">
        <f>B6*C6*12</f>
        <v>138166.31130063965</v>
      </c>
      <c r="H6" s="20"/>
      <c r="I6" s="20">
        <v>0</v>
      </c>
      <c r="J6" s="20">
        <f>I6*C6*12</f>
        <v>0</v>
      </c>
      <c r="K6" s="20">
        <v>0</v>
      </c>
      <c r="L6" s="20">
        <f>K6*C6*12</f>
        <v>0</v>
      </c>
      <c r="M6" s="62" t="s">
        <v>114</v>
      </c>
      <c r="N6" s="62">
        <f>100-N5</f>
        <v>95.456453644201886</v>
      </c>
      <c r="O6" s="62">
        <f>100-O5</f>
        <v>95.456453644201886</v>
      </c>
    </row>
    <row r="7" spans="1:15" ht="15" x14ac:dyDescent="0.2">
      <c r="A7" s="19"/>
      <c r="B7" s="19"/>
      <c r="C7" s="18"/>
      <c r="D7" s="18"/>
    </row>
    <row r="8" spans="1:15" ht="38.25" x14ac:dyDescent="0.2">
      <c r="B8" s="276" t="s">
        <v>316</v>
      </c>
      <c r="C8" s="258">
        <v>6</v>
      </c>
    </row>
    <row r="9" spans="1:15" x14ac:dyDescent="0.2">
      <c r="B9" s="277"/>
    </row>
    <row r="10" spans="1:15" x14ac:dyDescent="0.2">
      <c r="B10" s="35"/>
    </row>
    <row r="11" spans="1:15" ht="38.25" x14ac:dyDescent="0.2">
      <c r="B11" s="278" t="s">
        <v>317</v>
      </c>
      <c r="C11" s="258">
        <v>1</v>
      </c>
      <c r="D11" s="17" t="s">
        <v>318</v>
      </c>
    </row>
  </sheetData>
  <autoFilter ref="A2:D6"/>
  <mergeCells count="1">
    <mergeCell ref="A1:O1"/>
  </mergeCells>
  <pageMargins left="0.7" right="0.7" top="0.75" bottom="0.75" header="0.3" footer="0.3"/>
  <pageSetup paperSize="9" scale="46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P15"/>
  <sheetViews>
    <sheetView zoomScale="70" zoomScaleNormal="70" workbookViewId="0">
      <selection activeCell="E23" sqref="E23"/>
    </sheetView>
  </sheetViews>
  <sheetFormatPr defaultRowHeight="12.75" x14ac:dyDescent="0.25"/>
  <cols>
    <col min="1" max="1" width="58.28515625" style="29" customWidth="1"/>
    <col min="2" max="2" width="21.42578125" style="29" customWidth="1"/>
    <col min="3" max="3" width="16.85546875" style="29" customWidth="1"/>
    <col min="4" max="4" width="20" style="29" customWidth="1"/>
    <col min="5" max="5" width="24.7109375" style="29" customWidth="1"/>
    <col min="6" max="6" width="34.7109375" style="29" customWidth="1"/>
    <col min="7" max="7" width="18.28515625" style="29" customWidth="1"/>
    <col min="8" max="8" width="15.85546875" style="29" customWidth="1"/>
    <col min="9" max="9" width="20" style="29" customWidth="1"/>
    <col min="10" max="10" width="16.85546875" style="29" customWidth="1"/>
    <col min="11" max="11" width="20.7109375" style="29" customWidth="1"/>
    <col min="12" max="12" width="17.85546875" style="29" customWidth="1"/>
    <col min="13" max="13" width="19" style="29" customWidth="1"/>
    <col min="14" max="14" width="14.42578125" style="29" customWidth="1"/>
    <col min="15" max="15" width="16.7109375" style="29" customWidth="1"/>
    <col min="16" max="16" width="18.28515625" style="29" customWidth="1"/>
    <col min="17" max="16384" width="9.140625" style="29"/>
  </cols>
  <sheetData>
    <row r="1" spans="1:16" ht="16.5" thickBot="1" x14ac:dyDescent="0.3">
      <c r="A1" s="332" t="s">
        <v>333</v>
      </c>
      <c r="B1" s="336"/>
      <c r="C1" s="336"/>
      <c r="D1" s="336"/>
      <c r="E1" s="336"/>
      <c r="F1" s="336"/>
      <c r="G1" s="336"/>
      <c r="H1" s="336"/>
      <c r="I1" s="336"/>
      <c r="J1" s="336"/>
      <c r="K1" s="336"/>
      <c r="L1" s="336"/>
    </row>
    <row r="2" spans="1:16" ht="84" customHeight="1" thickBot="1" x14ac:dyDescent="0.3">
      <c r="A2" s="69" t="s">
        <v>0</v>
      </c>
      <c r="B2" s="43" t="s">
        <v>7</v>
      </c>
      <c r="C2" s="77" t="s">
        <v>77</v>
      </c>
      <c r="D2" s="135" t="s">
        <v>69</v>
      </c>
      <c r="E2" s="146" t="s">
        <v>70</v>
      </c>
      <c r="F2" s="84" t="s">
        <v>8</v>
      </c>
      <c r="G2" s="69">
        <v>2018</v>
      </c>
      <c r="H2" s="43" t="s">
        <v>160</v>
      </c>
      <c r="I2" s="43" t="s">
        <v>157</v>
      </c>
      <c r="J2" s="43">
        <v>2019</v>
      </c>
      <c r="K2" s="66" t="s">
        <v>158</v>
      </c>
      <c r="L2" s="91">
        <v>2020</v>
      </c>
    </row>
    <row r="3" spans="1:16" ht="111.75" customHeight="1" x14ac:dyDescent="0.25">
      <c r="A3" s="24" t="s">
        <v>141</v>
      </c>
      <c r="B3" s="20">
        <v>7500</v>
      </c>
      <c r="C3" s="21"/>
      <c r="D3" s="53"/>
      <c r="E3" s="55"/>
      <c r="F3" s="30" t="s">
        <v>10</v>
      </c>
      <c r="G3" s="20">
        <f>B3*C3*12</f>
        <v>0</v>
      </c>
      <c r="H3" s="20"/>
      <c r="I3" s="20">
        <v>0</v>
      </c>
      <c r="J3" s="20">
        <f>I3*C3*12</f>
        <v>0</v>
      </c>
      <c r="K3" s="20">
        <v>0</v>
      </c>
      <c r="L3" s="20">
        <f>K3*C3*12</f>
        <v>0</v>
      </c>
      <c r="N3" s="91" t="s">
        <v>7</v>
      </c>
      <c r="O3" s="56" t="s">
        <v>69</v>
      </c>
      <c r="P3" s="67" t="s">
        <v>70</v>
      </c>
    </row>
    <row r="4" spans="1:16" s="35" customFormat="1" ht="103.5" customHeight="1" x14ac:dyDescent="0.25">
      <c r="A4" s="31" t="s">
        <v>156</v>
      </c>
      <c r="B4" s="20">
        <v>7500</v>
      </c>
      <c r="C4" s="21"/>
      <c r="D4" s="54"/>
      <c r="E4" s="154"/>
      <c r="F4" s="30" t="s">
        <v>10</v>
      </c>
      <c r="G4" s="20">
        <f t="shared" ref="G4:G5" si="0">B4*C4*12</f>
        <v>0</v>
      </c>
      <c r="H4" s="20"/>
      <c r="I4" s="20">
        <v>0</v>
      </c>
      <c r="J4" s="20">
        <f t="shared" ref="J4:J5" si="1">I4*C4*12</f>
        <v>0</v>
      </c>
      <c r="K4" s="20">
        <v>0</v>
      </c>
      <c r="L4" s="20">
        <f t="shared" ref="L4:L5" si="2">K4*C4*12</f>
        <v>0</v>
      </c>
      <c r="N4" s="20">
        <f>SUM(G3:G9)</f>
        <v>53160</v>
      </c>
      <c r="O4" s="20">
        <f>SUM(J3:J9)</f>
        <v>45000</v>
      </c>
      <c r="P4" s="20">
        <f>SUM(L3:L9)</f>
        <v>45000</v>
      </c>
    </row>
    <row r="5" spans="1:16" s="35" customFormat="1" ht="93" customHeight="1" x14ac:dyDescent="0.25">
      <c r="A5" s="32" t="s">
        <v>42</v>
      </c>
      <c r="B5" s="20">
        <v>6500</v>
      </c>
      <c r="C5" s="21"/>
      <c r="D5" s="54"/>
      <c r="E5" s="154"/>
      <c r="F5" s="30" t="s">
        <v>10</v>
      </c>
      <c r="G5" s="20">
        <f t="shared" si="0"/>
        <v>0</v>
      </c>
      <c r="H5" s="20"/>
      <c r="I5" s="20">
        <v>0</v>
      </c>
      <c r="J5" s="20">
        <f t="shared" si="1"/>
        <v>0</v>
      </c>
      <c r="K5" s="20">
        <v>0</v>
      </c>
      <c r="L5" s="20">
        <f t="shared" si="2"/>
        <v>0</v>
      </c>
      <c r="N5" s="20" t="s">
        <v>113</v>
      </c>
      <c r="O5" s="20">
        <f>O4*100/N4</f>
        <v>84.650112866817153</v>
      </c>
      <c r="P5" s="20">
        <f>P4*100/N4</f>
        <v>84.650112866817153</v>
      </c>
    </row>
    <row r="6" spans="1:16" s="35" customFormat="1" ht="83.25" customHeight="1" thickBot="1" x14ac:dyDescent="0.3">
      <c r="A6" s="24" t="s">
        <v>18</v>
      </c>
      <c r="B6" s="36">
        <f>7000/1.1725</f>
        <v>5970.1492537313425</v>
      </c>
      <c r="C6" s="37"/>
      <c r="D6" s="83"/>
      <c r="E6" s="55"/>
      <c r="F6" s="30" t="s">
        <v>11</v>
      </c>
      <c r="G6" s="20">
        <f>B6*C6*12</f>
        <v>0</v>
      </c>
      <c r="H6" s="20" t="s">
        <v>154</v>
      </c>
      <c r="I6" s="20">
        <v>0</v>
      </c>
      <c r="J6" s="20">
        <f>I6*C6*12</f>
        <v>0</v>
      </c>
      <c r="K6" s="20">
        <v>0</v>
      </c>
      <c r="L6" s="20">
        <f>K6*C6*12</f>
        <v>0</v>
      </c>
      <c r="N6" s="20" t="s">
        <v>114</v>
      </c>
      <c r="O6" s="20">
        <f>100-O5</f>
        <v>15.349887133182847</v>
      </c>
      <c r="P6" s="20">
        <f>100-P5</f>
        <v>15.349887133182847</v>
      </c>
    </row>
    <row r="7" spans="1:16" s="35" customFormat="1" ht="79.5" customHeight="1" x14ac:dyDescent="0.25">
      <c r="A7" s="192" t="s">
        <v>332</v>
      </c>
      <c r="B7" s="197">
        <v>2180</v>
      </c>
      <c r="C7" s="198">
        <v>1</v>
      </c>
      <c r="D7" s="260" t="s">
        <v>9</v>
      </c>
      <c r="E7" s="260" t="s">
        <v>9</v>
      </c>
      <c r="F7" s="218" t="s">
        <v>272</v>
      </c>
      <c r="G7" s="193">
        <f>B7*C7*12</f>
        <v>26160</v>
      </c>
      <c r="H7" s="193">
        <v>15000</v>
      </c>
      <c r="I7" s="193">
        <f>H7*0.25</f>
        <v>3750</v>
      </c>
      <c r="J7" s="193">
        <f>I7*C7*12</f>
        <v>45000</v>
      </c>
      <c r="K7" s="193">
        <f>H7*0.25</f>
        <v>3750</v>
      </c>
      <c r="L7" s="193">
        <f>K7*C7*12</f>
        <v>45000</v>
      </c>
    </row>
    <row r="8" spans="1:16" s="35" customFormat="1" ht="57" customHeight="1" x14ac:dyDescent="0.25">
      <c r="A8" s="24" t="s">
        <v>16</v>
      </c>
      <c r="B8" s="20">
        <v>3838</v>
      </c>
      <c r="C8" s="21"/>
      <c r="D8" s="54"/>
      <c r="E8" s="154"/>
      <c r="F8" s="30" t="s">
        <v>13</v>
      </c>
      <c r="G8" s="20">
        <f>B8*C8*12</f>
        <v>0</v>
      </c>
      <c r="H8" s="20"/>
      <c r="I8" s="20">
        <v>0</v>
      </c>
      <c r="J8" s="20">
        <f>I8*C8*12</f>
        <v>0</v>
      </c>
      <c r="K8" s="20">
        <v>0</v>
      </c>
      <c r="L8" s="20">
        <f>K8*C8*12</f>
        <v>0</v>
      </c>
    </row>
    <row r="9" spans="1:16" s="35" customFormat="1" ht="105.75" customHeight="1" x14ac:dyDescent="0.25">
      <c r="A9" s="24" t="s">
        <v>20</v>
      </c>
      <c r="B9" s="25">
        <v>900</v>
      </c>
      <c r="C9" s="237">
        <v>6</v>
      </c>
      <c r="D9" s="25">
        <v>900</v>
      </c>
      <c r="E9" s="25">
        <f>B9</f>
        <v>900</v>
      </c>
      <c r="F9" s="238" t="s">
        <v>152</v>
      </c>
      <c r="G9" s="25">
        <f>B9*C9*5</f>
        <v>27000</v>
      </c>
      <c r="H9" s="25" t="s">
        <v>154</v>
      </c>
      <c r="I9" s="25" t="s">
        <v>154</v>
      </c>
      <c r="J9" s="25">
        <v>0</v>
      </c>
      <c r="K9" s="25" t="s">
        <v>154</v>
      </c>
      <c r="L9" s="25">
        <v>0</v>
      </c>
    </row>
    <row r="10" spans="1:16" s="23" customFormat="1" ht="36.75" customHeight="1" x14ac:dyDescent="0.25">
      <c r="A10" s="26"/>
      <c r="B10" s="27"/>
      <c r="C10" s="28"/>
      <c r="D10" s="28"/>
      <c r="E10" s="28"/>
    </row>
    <row r="11" spans="1:16" ht="25.5" x14ac:dyDescent="0.2">
      <c r="B11" s="276" t="s">
        <v>316</v>
      </c>
      <c r="C11" s="258">
        <v>22</v>
      </c>
      <c r="D11" s="17"/>
      <c r="E11" s="19"/>
    </row>
    <row r="12" spans="1:16" x14ac:dyDescent="0.2">
      <c r="B12" s="277"/>
      <c r="C12" s="17"/>
      <c r="D12" s="17"/>
    </row>
    <row r="13" spans="1:16" x14ac:dyDescent="0.2">
      <c r="B13" s="35"/>
      <c r="C13" s="17"/>
      <c r="D13" s="17"/>
    </row>
    <row r="14" spans="1:16" ht="25.5" x14ac:dyDescent="0.2">
      <c r="B14" s="278" t="s">
        <v>317</v>
      </c>
      <c r="C14" s="258">
        <v>1</v>
      </c>
      <c r="D14" s="17" t="s">
        <v>318</v>
      </c>
    </row>
    <row r="15" spans="1:16" x14ac:dyDescent="0.25">
      <c r="B15" s="257"/>
      <c r="C15" s="257"/>
    </row>
  </sheetData>
  <autoFilter ref="A2:E9"/>
  <mergeCells count="1">
    <mergeCell ref="A1:L1"/>
  </mergeCells>
  <pageMargins left="0.52" right="0.55000000000000004" top="0.44" bottom="0.45" header="0.31496062992125984" footer="0.31496062992125984"/>
  <pageSetup paperSize="9" scale="45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2"/>
  <sheetViews>
    <sheetView topLeftCell="A16" zoomScale="80" zoomScaleNormal="80" workbookViewId="0">
      <selection activeCell="B19" sqref="B19:C22"/>
    </sheetView>
  </sheetViews>
  <sheetFormatPr defaultRowHeight="15" x14ac:dyDescent="0.25"/>
  <cols>
    <col min="1" max="1" width="37.85546875" customWidth="1"/>
    <col min="2" max="2" width="17" customWidth="1"/>
    <col min="3" max="3" width="14.28515625" customWidth="1"/>
    <col min="4" max="5" width="15.85546875" customWidth="1"/>
    <col min="6" max="6" width="53.42578125" customWidth="1"/>
    <col min="7" max="7" width="13.140625" customWidth="1"/>
    <col min="8" max="8" width="18.7109375" customWidth="1"/>
    <col min="9" max="9" width="15.28515625" customWidth="1"/>
    <col min="10" max="10" width="17.85546875" customWidth="1"/>
    <col min="11" max="11" width="15.85546875" customWidth="1"/>
    <col min="12" max="12" width="20.140625" customWidth="1"/>
    <col min="13" max="13" width="13.42578125" customWidth="1"/>
    <col min="14" max="14" width="15.28515625" customWidth="1"/>
    <col min="15" max="15" width="13.140625" customWidth="1"/>
    <col min="16" max="16" width="12.7109375" customWidth="1"/>
    <col min="17" max="17" width="14.7109375" customWidth="1"/>
  </cols>
  <sheetData>
    <row r="1" spans="1:18" ht="16.5" thickBot="1" x14ac:dyDescent="0.3">
      <c r="A1" s="333" t="s">
        <v>334</v>
      </c>
      <c r="B1" s="333"/>
      <c r="C1" s="333"/>
      <c r="D1" s="333"/>
      <c r="E1" s="333"/>
      <c r="F1" s="333"/>
      <c r="G1" s="333"/>
      <c r="H1" s="333"/>
      <c r="I1" s="333"/>
      <c r="J1" s="333"/>
      <c r="K1" s="333"/>
      <c r="L1" s="333"/>
    </row>
    <row r="2" spans="1:18" ht="39.75" customHeight="1" thickBot="1" x14ac:dyDescent="0.3">
      <c r="A2" s="69" t="s">
        <v>0</v>
      </c>
      <c r="B2" s="43" t="s">
        <v>7</v>
      </c>
      <c r="C2" s="77" t="s">
        <v>77</v>
      </c>
      <c r="D2" s="135" t="s">
        <v>69</v>
      </c>
      <c r="E2" s="146" t="s">
        <v>70</v>
      </c>
      <c r="F2" s="84" t="s">
        <v>8</v>
      </c>
      <c r="G2" s="69">
        <v>2018</v>
      </c>
      <c r="H2" s="43" t="s">
        <v>160</v>
      </c>
      <c r="I2" s="43" t="s">
        <v>157</v>
      </c>
      <c r="J2" s="43">
        <v>2019</v>
      </c>
      <c r="K2" s="66" t="s">
        <v>158</v>
      </c>
      <c r="L2" s="91">
        <v>2020</v>
      </c>
    </row>
    <row r="3" spans="1:18" s="38" customFormat="1" ht="66.75" customHeight="1" thickBot="1" x14ac:dyDescent="0.3">
      <c r="A3" s="71" t="s">
        <v>25</v>
      </c>
      <c r="B3" s="74">
        <v>18050.18</v>
      </c>
      <c r="C3" s="78"/>
      <c r="D3" s="81"/>
      <c r="E3" s="85"/>
      <c r="F3" s="99" t="s">
        <v>115</v>
      </c>
      <c r="G3" s="74">
        <f>B3*C3*12</f>
        <v>0</v>
      </c>
      <c r="H3" s="74"/>
      <c r="I3" s="74"/>
      <c r="J3" s="74"/>
      <c r="K3" s="74"/>
      <c r="L3" s="74"/>
      <c r="O3" s="66" t="s">
        <v>7</v>
      </c>
      <c r="P3" s="56" t="s">
        <v>69</v>
      </c>
      <c r="Q3" s="67" t="s">
        <v>70</v>
      </c>
    </row>
    <row r="4" spans="1:18" s="38" customFormat="1" ht="105" customHeight="1" thickBot="1" x14ac:dyDescent="0.3">
      <c r="A4" s="246" t="s">
        <v>26</v>
      </c>
      <c r="B4" s="247">
        <v>11407.5</v>
      </c>
      <c r="C4" s="200">
        <v>1</v>
      </c>
      <c r="D4" s="170" t="s">
        <v>287</v>
      </c>
      <c r="E4" s="170" t="s">
        <v>287</v>
      </c>
      <c r="F4" s="203" t="s">
        <v>286</v>
      </c>
      <c r="G4" s="201">
        <f>B4*C4*12</f>
        <v>136890</v>
      </c>
      <c r="H4" s="201">
        <v>20000</v>
      </c>
      <c r="I4" s="201">
        <f>H4*0.25</f>
        <v>5000</v>
      </c>
      <c r="J4" s="201">
        <f>I4*C4*4</f>
        <v>20000</v>
      </c>
      <c r="K4" s="201">
        <f>H4*0.25</f>
        <v>5000</v>
      </c>
      <c r="L4" s="201">
        <f>K4*C4*4</f>
        <v>20000</v>
      </c>
      <c r="O4" s="102">
        <f>SUM(G3:G16)</f>
        <v>2491382.784</v>
      </c>
      <c r="P4" s="102">
        <f>SUM(J3:J16)</f>
        <v>1272590.3999999999</v>
      </c>
      <c r="Q4" s="102">
        <f>SUM(L3:L16)</f>
        <v>1272590.3999999999</v>
      </c>
      <c r="R4" s="40"/>
    </row>
    <row r="5" spans="1:18" ht="57.75" customHeight="1" thickBot="1" x14ac:dyDescent="0.3">
      <c r="A5" s="57" t="s">
        <v>27</v>
      </c>
      <c r="B5" s="75">
        <v>8060</v>
      </c>
      <c r="C5" s="79"/>
      <c r="D5" s="82"/>
      <c r="E5" s="86"/>
      <c r="F5" s="100" t="s">
        <v>116</v>
      </c>
      <c r="G5" s="74">
        <f>B5*C5*12</f>
        <v>0</v>
      </c>
      <c r="H5" s="74">
        <v>20000</v>
      </c>
      <c r="I5" s="74">
        <v>0</v>
      </c>
      <c r="J5" s="74">
        <f t="shared" ref="J5:J9" si="0">I5*C5*12</f>
        <v>0</v>
      </c>
      <c r="K5" s="74">
        <v>0</v>
      </c>
      <c r="L5" s="74">
        <f>K5*C5*12</f>
        <v>0</v>
      </c>
      <c r="O5" s="88"/>
      <c r="P5" s="88">
        <f>P4*100/O4</f>
        <v>51.079681860722047</v>
      </c>
      <c r="Q5" s="88">
        <f>Q4*100/O4</f>
        <v>51.079681860722047</v>
      </c>
      <c r="R5" s="62" t="s">
        <v>113</v>
      </c>
    </row>
    <row r="6" spans="1:18" ht="163.5" customHeight="1" thickBot="1" x14ac:dyDescent="0.3">
      <c r="A6" s="244" t="s">
        <v>29</v>
      </c>
      <c r="B6" s="245">
        <f>14715.68</f>
        <v>14715.68</v>
      </c>
      <c r="C6" s="200">
        <v>1</v>
      </c>
      <c r="D6" s="227" t="s">
        <v>270</v>
      </c>
      <c r="E6" s="227" t="s">
        <v>270</v>
      </c>
      <c r="F6" s="203" t="s">
        <v>279</v>
      </c>
      <c r="G6" s="201">
        <f>B6*C6*12</f>
        <v>176588.16</v>
      </c>
      <c r="H6" s="201">
        <v>20000</v>
      </c>
      <c r="I6" s="201">
        <f>H6*0.25</f>
        <v>5000</v>
      </c>
      <c r="J6" s="201">
        <f>I6*C6*4</f>
        <v>20000</v>
      </c>
      <c r="K6" s="201">
        <f>H6*0.25</f>
        <v>5000</v>
      </c>
      <c r="L6" s="201">
        <f>K6*C6*4</f>
        <v>20000</v>
      </c>
      <c r="O6" s="88"/>
      <c r="P6" s="88">
        <f>100-P5</f>
        <v>48.920318139277953</v>
      </c>
      <c r="Q6" s="88">
        <f>100-Q5</f>
        <v>48.920318139277953</v>
      </c>
      <c r="R6" s="62" t="s">
        <v>114</v>
      </c>
    </row>
    <row r="7" spans="1:18" s="38" customFormat="1" ht="60" customHeight="1" thickBot="1" x14ac:dyDescent="0.3">
      <c r="A7" s="241" t="s">
        <v>117</v>
      </c>
      <c r="B7" s="242">
        <v>4056</v>
      </c>
      <c r="C7" s="243"/>
      <c r="D7" s="221"/>
      <c r="E7" s="215"/>
      <c r="F7" s="337" t="s">
        <v>120</v>
      </c>
      <c r="G7" s="74">
        <f t="shared" ref="G7:G13" si="1">B7*C7*12</f>
        <v>0</v>
      </c>
      <c r="H7" s="74" t="s">
        <v>154</v>
      </c>
      <c r="I7" s="74">
        <v>0</v>
      </c>
      <c r="J7" s="74">
        <f t="shared" si="0"/>
        <v>0</v>
      </c>
      <c r="K7" s="74">
        <v>0</v>
      </c>
      <c r="L7" s="74">
        <f>K7*C7*12</f>
        <v>0</v>
      </c>
    </row>
    <row r="8" spans="1:18" ht="39.75" customHeight="1" thickBot="1" x14ac:dyDescent="0.3">
      <c r="A8" s="72" t="s">
        <v>118</v>
      </c>
      <c r="B8" s="242">
        <v>4680</v>
      </c>
      <c r="C8" s="243"/>
      <c r="D8" s="221"/>
      <c r="E8" s="215"/>
      <c r="F8" s="338"/>
      <c r="G8" s="74">
        <f t="shared" si="1"/>
        <v>0</v>
      </c>
      <c r="H8" s="74" t="s">
        <v>154</v>
      </c>
      <c r="I8" s="74">
        <v>0</v>
      </c>
      <c r="J8" s="74">
        <f t="shared" si="0"/>
        <v>0</v>
      </c>
      <c r="K8" s="74">
        <v>0</v>
      </c>
      <c r="L8" s="74">
        <f t="shared" ref="L8:L9" si="2">K8*C8*12</f>
        <v>0</v>
      </c>
    </row>
    <row r="9" spans="1:18" ht="48" customHeight="1" thickBot="1" x14ac:dyDescent="0.3">
      <c r="A9" s="72" t="s">
        <v>119</v>
      </c>
      <c r="B9" s="242">
        <v>6240</v>
      </c>
      <c r="C9" s="243"/>
      <c r="D9" s="221"/>
      <c r="E9" s="215"/>
      <c r="F9" s="339"/>
      <c r="G9" s="74">
        <f t="shared" si="1"/>
        <v>0</v>
      </c>
      <c r="H9" s="74" t="s">
        <v>154</v>
      </c>
      <c r="I9" s="74">
        <v>0</v>
      </c>
      <c r="J9" s="74">
        <f t="shared" si="0"/>
        <v>0</v>
      </c>
      <c r="K9" s="74">
        <v>0</v>
      </c>
      <c r="L9" s="74">
        <f t="shared" si="2"/>
        <v>0</v>
      </c>
    </row>
    <row r="10" spans="1:18" ht="66" customHeight="1" thickBot="1" x14ac:dyDescent="0.3">
      <c r="A10" s="72" t="s">
        <v>281</v>
      </c>
      <c r="B10" s="242">
        <f>68.2*1.4</f>
        <v>95.48</v>
      </c>
      <c r="C10" s="243">
        <v>17</v>
      </c>
      <c r="D10" s="215" t="s">
        <v>122</v>
      </c>
      <c r="E10" s="215" t="s">
        <v>122</v>
      </c>
      <c r="F10" s="100" t="s">
        <v>123</v>
      </c>
      <c r="G10" s="74">
        <f>B10*700*12</f>
        <v>802032</v>
      </c>
      <c r="H10" s="74" t="s">
        <v>154</v>
      </c>
      <c r="I10" s="74">
        <v>0</v>
      </c>
      <c r="J10" s="74">
        <f>I10*300*12</f>
        <v>0</v>
      </c>
      <c r="K10" s="74">
        <f>I10</f>
        <v>0</v>
      </c>
      <c r="L10" s="74">
        <f>K10*300*12</f>
        <v>0</v>
      </c>
    </row>
    <row r="11" spans="1:18" ht="84" customHeight="1" thickBot="1" x14ac:dyDescent="0.3">
      <c r="A11" s="202" t="s">
        <v>28</v>
      </c>
      <c r="B11" s="199">
        <v>8060</v>
      </c>
      <c r="C11" s="200">
        <v>1</v>
      </c>
      <c r="D11" s="227" t="s">
        <v>270</v>
      </c>
      <c r="E11" s="227" t="s">
        <v>270</v>
      </c>
      <c r="F11" s="203" t="s">
        <v>121</v>
      </c>
      <c r="G11" s="201">
        <f t="shared" si="1"/>
        <v>96720</v>
      </c>
      <c r="H11" s="201">
        <v>15000</v>
      </c>
      <c r="I11" s="201">
        <f>H11*0.25</f>
        <v>3750</v>
      </c>
      <c r="J11" s="201">
        <f>I11*C11*4</f>
        <v>15000</v>
      </c>
      <c r="K11" s="201">
        <f>H11*0.25</f>
        <v>3750</v>
      </c>
      <c r="L11" s="201">
        <f>K11*C11*4</f>
        <v>15000</v>
      </c>
    </row>
    <row r="12" spans="1:18" s="38" customFormat="1" ht="89.25" customHeight="1" thickBot="1" x14ac:dyDescent="0.3">
      <c r="A12" s="267" t="s">
        <v>31</v>
      </c>
      <c r="B12" s="199">
        <f>(48000+20%)*13%</f>
        <v>6240.0259999999998</v>
      </c>
      <c r="C12" s="200">
        <v>1</v>
      </c>
      <c r="D12" s="227" t="s">
        <v>270</v>
      </c>
      <c r="E12" s="227" t="s">
        <v>270</v>
      </c>
      <c r="F12" s="203" t="s">
        <v>21</v>
      </c>
      <c r="G12" s="201">
        <f t="shared" si="1"/>
        <v>74880.312000000005</v>
      </c>
      <c r="H12" s="201">
        <v>13000</v>
      </c>
      <c r="I12" s="201">
        <f>H12*0.25</f>
        <v>3250</v>
      </c>
      <c r="J12" s="201">
        <f>I12*C12*4</f>
        <v>13000</v>
      </c>
      <c r="K12" s="201">
        <f>H12*0.25</f>
        <v>3250</v>
      </c>
      <c r="L12" s="201">
        <f>K12*C12*4</f>
        <v>13000</v>
      </c>
    </row>
    <row r="13" spans="1:18" s="38" customFormat="1" ht="88.5" customHeight="1" thickBot="1" x14ac:dyDescent="0.3">
      <c r="A13" s="267" t="s">
        <v>32</v>
      </c>
      <c r="B13" s="199">
        <f>(48000+20%)*13%</f>
        <v>6240.0259999999998</v>
      </c>
      <c r="C13" s="200">
        <v>1</v>
      </c>
      <c r="D13" s="227" t="s">
        <v>270</v>
      </c>
      <c r="E13" s="227" t="s">
        <v>270</v>
      </c>
      <c r="F13" s="203" t="s">
        <v>21</v>
      </c>
      <c r="G13" s="201">
        <f t="shared" si="1"/>
        <v>74880.312000000005</v>
      </c>
      <c r="H13" s="201">
        <v>13000</v>
      </c>
      <c r="I13" s="201">
        <f>H13*0.25</f>
        <v>3250</v>
      </c>
      <c r="J13" s="201">
        <f>I13*C13*4</f>
        <v>13000</v>
      </c>
      <c r="K13" s="201">
        <f>H13*0.25</f>
        <v>3250</v>
      </c>
      <c r="L13" s="201">
        <f>K13*C13*4</f>
        <v>13000</v>
      </c>
    </row>
    <row r="14" spans="1:18" s="39" customFormat="1" ht="69.75" customHeight="1" thickBot="1" x14ac:dyDescent="0.3">
      <c r="A14" s="202" t="s">
        <v>33</v>
      </c>
      <c r="B14" s="199">
        <f>68.2*1.4</f>
        <v>95.48</v>
      </c>
      <c r="C14" s="200">
        <v>54</v>
      </c>
      <c r="D14" s="170" t="s">
        <v>122</v>
      </c>
      <c r="E14" s="170" t="s">
        <v>122</v>
      </c>
      <c r="F14" s="203" t="s">
        <v>123</v>
      </c>
      <c r="G14" s="201">
        <f>B14*700*12</f>
        <v>802032</v>
      </c>
      <c r="H14" s="201" t="s">
        <v>154</v>
      </c>
      <c r="I14" s="201">
        <f>B14*0.7</f>
        <v>66.835999999999999</v>
      </c>
      <c r="J14" s="201">
        <f>I14*700*12</f>
        <v>561422.39999999991</v>
      </c>
      <c r="K14" s="201">
        <f>B14*0.7</f>
        <v>66.835999999999999</v>
      </c>
      <c r="L14" s="201">
        <f>K14*700*12</f>
        <v>561422.39999999991</v>
      </c>
    </row>
    <row r="15" spans="1:18" s="39" customFormat="1" ht="84" customHeight="1" thickBot="1" x14ac:dyDescent="0.3">
      <c r="A15" s="202" t="s">
        <v>137</v>
      </c>
      <c r="B15" s="199">
        <f>68.2*1</f>
        <v>68.2</v>
      </c>
      <c r="C15" s="200">
        <v>54</v>
      </c>
      <c r="D15" s="170" t="s">
        <v>122</v>
      </c>
      <c r="E15" s="170" t="s">
        <v>122</v>
      </c>
      <c r="F15" s="203" t="s">
        <v>125</v>
      </c>
      <c r="G15" s="201">
        <f>B15*400*12</f>
        <v>327360</v>
      </c>
      <c r="H15" s="201" t="s">
        <v>154</v>
      </c>
      <c r="I15" s="201">
        <f>B15*0.7</f>
        <v>47.74</v>
      </c>
      <c r="J15" s="201">
        <f>I15*1100*12</f>
        <v>630168</v>
      </c>
      <c r="K15" s="201">
        <f>B15*0.7</f>
        <v>47.74</v>
      </c>
      <c r="L15" s="201">
        <f>K15*1100*12</f>
        <v>630168</v>
      </c>
    </row>
    <row r="16" spans="1:18" s="39" customFormat="1" ht="63.75" customHeight="1" thickBot="1" x14ac:dyDescent="0.3">
      <c r="A16" s="73" t="s">
        <v>30</v>
      </c>
      <c r="B16" s="76">
        <v>9672</v>
      </c>
      <c r="C16" s="80"/>
      <c r="D16" s="83"/>
      <c r="E16" s="87"/>
      <c r="F16" s="101" t="s">
        <v>22</v>
      </c>
      <c r="G16" s="74">
        <f>B16*C16*12</f>
        <v>0</v>
      </c>
      <c r="H16" s="74"/>
      <c r="I16" s="74">
        <v>0</v>
      </c>
      <c r="J16" s="74">
        <f>I16*C16*12</f>
        <v>0</v>
      </c>
      <c r="K16" s="74">
        <v>0</v>
      </c>
      <c r="L16" s="74">
        <f>K16*C16*12</f>
        <v>0</v>
      </c>
    </row>
    <row r="19" spans="2:3" ht="39" x14ac:dyDescent="0.25">
      <c r="B19" s="276" t="s">
        <v>316</v>
      </c>
      <c r="C19" s="258">
        <v>133</v>
      </c>
    </row>
    <row r="20" spans="2:3" x14ac:dyDescent="0.25">
      <c r="B20" s="277"/>
      <c r="C20" s="17"/>
    </row>
    <row r="21" spans="2:3" x14ac:dyDescent="0.25">
      <c r="B21" s="35"/>
      <c r="C21" s="17"/>
    </row>
    <row r="22" spans="2:3" ht="38.25" x14ac:dyDescent="0.25">
      <c r="B22" s="278" t="s">
        <v>317</v>
      </c>
      <c r="C22" s="258">
        <v>113</v>
      </c>
    </row>
  </sheetData>
  <mergeCells count="2">
    <mergeCell ref="F7:F9"/>
    <mergeCell ref="A1:L1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"/>
  <sheetViews>
    <sheetView tabSelected="1" workbookViewId="0">
      <selection activeCell="E4" sqref="E4"/>
    </sheetView>
  </sheetViews>
  <sheetFormatPr defaultRowHeight="15" x14ac:dyDescent="0.25"/>
  <cols>
    <col min="1" max="1" width="12.7109375" customWidth="1"/>
    <col min="2" max="2" width="26.7109375" customWidth="1"/>
    <col min="3" max="3" width="15" customWidth="1"/>
    <col min="4" max="4" width="15.5703125" customWidth="1"/>
    <col min="5" max="5" width="13.85546875" customWidth="1"/>
    <col min="6" max="6" width="17.28515625" customWidth="1"/>
    <col min="7" max="7" width="14.42578125" customWidth="1"/>
    <col min="8" max="8" width="11.28515625" customWidth="1"/>
    <col min="9" max="9" width="16.7109375" customWidth="1"/>
    <col min="10" max="10" width="14.7109375" customWidth="1"/>
    <col min="11" max="11" width="13.42578125" customWidth="1"/>
    <col min="12" max="12" width="14.7109375" customWidth="1"/>
    <col min="14" max="14" width="9.5703125" bestFit="1" customWidth="1"/>
    <col min="17" max="17" width="9.5703125" bestFit="1" customWidth="1"/>
  </cols>
  <sheetData>
    <row r="1" spans="1:14" ht="15.75" x14ac:dyDescent="0.25">
      <c r="A1" s="311" t="s">
        <v>413</v>
      </c>
      <c r="B1" s="311"/>
      <c r="C1" s="311"/>
      <c r="D1" s="311"/>
      <c r="E1" s="311"/>
      <c r="F1" s="311"/>
      <c r="G1" s="311"/>
      <c r="H1" s="311"/>
      <c r="I1" s="311"/>
      <c r="J1" s="311"/>
      <c r="K1" s="311"/>
      <c r="L1" s="311"/>
    </row>
    <row r="2" spans="1:14" ht="9" customHeight="1" x14ac:dyDescent="0.25"/>
    <row r="3" spans="1:14" hidden="1" x14ac:dyDescent="0.25"/>
    <row r="4" spans="1:14" ht="126" customHeight="1" x14ac:dyDescent="0.25">
      <c r="A4" s="269" t="s">
        <v>288</v>
      </c>
      <c r="B4" s="270" t="s">
        <v>292</v>
      </c>
      <c r="C4" s="270" t="s">
        <v>297</v>
      </c>
      <c r="D4" s="270" t="s">
        <v>298</v>
      </c>
      <c r="E4" s="270" t="s">
        <v>301</v>
      </c>
      <c r="F4" s="270" t="s">
        <v>299</v>
      </c>
      <c r="G4" s="270" t="s">
        <v>300</v>
      </c>
      <c r="H4" s="270" t="s">
        <v>302</v>
      </c>
      <c r="I4" s="270" t="s">
        <v>412</v>
      </c>
      <c r="J4" s="270" t="s">
        <v>303</v>
      </c>
      <c r="K4" s="270" t="s">
        <v>304</v>
      </c>
      <c r="L4" s="271" t="s">
        <v>305</v>
      </c>
    </row>
    <row r="5" spans="1:14" ht="30" x14ac:dyDescent="0.25">
      <c r="A5" s="340" t="s">
        <v>289</v>
      </c>
      <c r="B5" s="296" t="s">
        <v>293</v>
      </c>
      <c r="C5" s="307">
        <v>55</v>
      </c>
      <c r="D5" s="308">
        <v>11213952</v>
      </c>
      <c r="E5" s="308">
        <f>D5/69.6</f>
        <v>161120</v>
      </c>
      <c r="F5" s="307">
        <v>55</v>
      </c>
      <c r="G5" s="272">
        <v>7587228</v>
      </c>
      <c r="H5" s="272">
        <f>G5/69.6</f>
        <v>109011.89655172414</v>
      </c>
      <c r="I5" s="274">
        <f t="shared" ref="I5:J8" si="0">C5-F5</f>
        <v>0</v>
      </c>
      <c r="J5" s="272">
        <f t="shared" si="0"/>
        <v>3626724</v>
      </c>
      <c r="K5" s="272">
        <f>J5/69.6</f>
        <v>52108.10344827587</v>
      </c>
      <c r="L5" s="273">
        <f>J5/D5*100</f>
        <v>32.341176420230802</v>
      </c>
    </row>
    <row r="6" spans="1:14" ht="30" x14ac:dyDescent="0.25">
      <c r="A6" s="341"/>
      <c r="B6" s="296" t="s">
        <v>294</v>
      </c>
      <c r="C6" s="274">
        <v>133</v>
      </c>
      <c r="D6" s="272">
        <v>6214305</v>
      </c>
      <c r="E6" s="272">
        <f t="shared" ref="E6:E19" si="1">D6/69.6</f>
        <v>89285.991379310348</v>
      </c>
      <c r="F6" s="274">
        <v>113</v>
      </c>
      <c r="G6" s="272">
        <v>2545180.7999999998</v>
      </c>
      <c r="H6" s="272">
        <f t="shared" ref="H6:H19" si="2">G6/69.6</f>
        <v>36568.689655172413</v>
      </c>
      <c r="I6" s="274">
        <f t="shared" si="0"/>
        <v>20</v>
      </c>
      <c r="J6" s="272">
        <f t="shared" si="0"/>
        <v>3669124.2</v>
      </c>
      <c r="K6" s="272">
        <f t="shared" ref="K6:K19" si="3">J6/69.6</f>
        <v>52717.301724137935</v>
      </c>
      <c r="L6" s="273">
        <f>J6/D6*100</f>
        <v>59.043194693533721</v>
      </c>
    </row>
    <row r="7" spans="1:14" x14ac:dyDescent="0.25">
      <c r="A7" s="341"/>
      <c r="B7" s="296" t="s">
        <v>295</v>
      </c>
      <c r="C7" s="274">
        <v>6</v>
      </c>
      <c r="D7" s="272">
        <v>845392</v>
      </c>
      <c r="E7" s="272">
        <f t="shared" si="1"/>
        <v>12146.436781609196</v>
      </c>
      <c r="F7" s="274">
        <v>0</v>
      </c>
      <c r="G7" s="272">
        <v>0</v>
      </c>
      <c r="H7" s="272">
        <f t="shared" si="2"/>
        <v>0</v>
      </c>
      <c r="I7" s="274">
        <f t="shared" si="0"/>
        <v>6</v>
      </c>
      <c r="J7" s="272">
        <f t="shared" si="0"/>
        <v>845392</v>
      </c>
      <c r="K7" s="272">
        <f t="shared" si="3"/>
        <v>12146.436781609196</v>
      </c>
      <c r="L7" s="273">
        <f>J7/D7*100</f>
        <v>100</v>
      </c>
    </row>
    <row r="8" spans="1:14" ht="30" x14ac:dyDescent="0.25">
      <c r="A8" s="342"/>
      <c r="B8" s="296" t="s">
        <v>296</v>
      </c>
      <c r="C8" s="274">
        <v>46</v>
      </c>
      <c r="D8" s="272">
        <v>3514737</v>
      </c>
      <c r="E8" s="272">
        <f t="shared" si="1"/>
        <v>50499.09482758621</v>
      </c>
      <c r="F8" s="274">
        <v>41</v>
      </c>
      <c r="G8" s="272">
        <v>1730961.6</v>
      </c>
      <c r="H8" s="272">
        <f t="shared" si="2"/>
        <v>24870.137931034486</v>
      </c>
      <c r="I8" s="274">
        <f t="shared" si="0"/>
        <v>5</v>
      </c>
      <c r="J8" s="272">
        <f t="shared" si="0"/>
        <v>1783775.4</v>
      </c>
      <c r="K8" s="272">
        <f t="shared" si="3"/>
        <v>25628.956896551725</v>
      </c>
      <c r="L8" s="273">
        <f>J8/D8*100</f>
        <v>50.751319373256088</v>
      </c>
      <c r="N8" s="265">
        <f>K5+K6+K7+K8</f>
        <v>142600.79885057471</v>
      </c>
    </row>
    <row r="9" spans="1:14" x14ac:dyDescent="0.25">
      <c r="A9" s="343"/>
      <c r="B9" s="343"/>
      <c r="C9" s="343"/>
      <c r="D9" s="343"/>
      <c r="E9" s="343"/>
      <c r="F9" s="343"/>
      <c r="G9" s="343"/>
      <c r="H9" s="343"/>
      <c r="I9" s="343"/>
      <c r="J9" s="343"/>
      <c r="K9" s="343"/>
      <c r="L9" s="343"/>
    </row>
    <row r="10" spans="1:14" ht="30" x14ac:dyDescent="0.25">
      <c r="A10" s="340" t="s">
        <v>290</v>
      </c>
      <c r="B10" s="296" t="s">
        <v>306</v>
      </c>
      <c r="C10" s="274">
        <v>78</v>
      </c>
      <c r="D10" s="272">
        <v>9978681</v>
      </c>
      <c r="E10" s="272">
        <f t="shared" si="1"/>
        <v>143371.85344827588</v>
      </c>
      <c r="F10" s="274">
        <v>4</v>
      </c>
      <c r="G10" s="272">
        <v>433200</v>
      </c>
      <c r="H10" s="272">
        <f t="shared" si="2"/>
        <v>6224.1379310344837</v>
      </c>
      <c r="I10" s="274">
        <f t="shared" ref="I10:I18" si="4">C10-F10</f>
        <v>74</v>
      </c>
      <c r="J10" s="272">
        <f t="shared" ref="J10:J18" si="5">D10-G10</f>
        <v>9545481</v>
      </c>
      <c r="K10" s="272">
        <f t="shared" si="3"/>
        <v>137147.71551724139</v>
      </c>
      <c r="L10" s="273">
        <f t="shared" ref="L10:L19" si="6">J10/D10*100</f>
        <v>95.658744878205852</v>
      </c>
    </row>
    <row r="11" spans="1:14" x14ac:dyDescent="0.25">
      <c r="A11" s="341"/>
      <c r="B11" s="296" t="s">
        <v>307</v>
      </c>
      <c r="C11" s="274">
        <v>15</v>
      </c>
      <c r="D11" s="272">
        <v>799272</v>
      </c>
      <c r="E11" s="272">
        <f t="shared" si="1"/>
        <v>11483.793103448277</v>
      </c>
      <c r="F11" s="274">
        <v>1</v>
      </c>
      <c r="G11" s="272">
        <v>72000</v>
      </c>
      <c r="H11" s="272">
        <f t="shared" si="2"/>
        <v>1034.4827586206898</v>
      </c>
      <c r="I11" s="274">
        <f t="shared" si="4"/>
        <v>14</v>
      </c>
      <c r="J11" s="272">
        <f t="shared" si="5"/>
        <v>727272</v>
      </c>
      <c r="K11" s="272">
        <f t="shared" si="3"/>
        <v>10449.310344827587</v>
      </c>
      <c r="L11" s="273">
        <f t="shared" si="6"/>
        <v>90.991802540311681</v>
      </c>
    </row>
    <row r="12" spans="1:14" x14ac:dyDescent="0.25">
      <c r="A12" s="341"/>
      <c r="B12" s="296" t="s">
        <v>308</v>
      </c>
      <c r="C12" s="274">
        <v>5</v>
      </c>
      <c r="D12" s="272">
        <v>709272</v>
      </c>
      <c r="E12" s="272">
        <f t="shared" si="1"/>
        <v>10190.689655172415</v>
      </c>
      <c r="F12" s="274">
        <v>1</v>
      </c>
      <c r="G12" s="272">
        <v>90000</v>
      </c>
      <c r="H12" s="272">
        <f t="shared" si="2"/>
        <v>1293.1034482758621</v>
      </c>
      <c r="I12" s="274">
        <f t="shared" si="4"/>
        <v>4</v>
      </c>
      <c r="J12" s="272">
        <f t="shared" si="5"/>
        <v>619272</v>
      </c>
      <c r="K12" s="272">
        <f t="shared" si="3"/>
        <v>8897.5862068965525</v>
      </c>
      <c r="L12" s="273">
        <f t="shared" si="6"/>
        <v>87.310932900213174</v>
      </c>
    </row>
    <row r="13" spans="1:14" ht="30" x14ac:dyDescent="0.25">
      <c r="A13" s="341"/>
      <c r="B13" s="296" t="s">
        <v>309</v>
      </c>
      <c r="C13" s="274">
        <v>6</v>
      </c>
      <c r="D13" s="272">
        <v>792332</v>
      </c>
      <c r="E13" s="272">
        <f t="shared" si="1"/>
        <v>11384.080459770115</v>
      </c>
      <c r="F13" s="274">
        <v>1</v>
      </c>
      <c r="G13" s="308">
        <v>36000</v>
      </c>
      <c r="H13" s="272">
        <f t="shared" si="2"/>
        <v>517.24137931034488</v>
      </c>
      <c r="I13" s="274">
        <f t="shared" si="4"/>
        <v>5</v>
      </c>
      <c r="J13" s="272">
        <f t="shared" si="5"/>
        <v>756332</v>
      </c>
      <c r="K13" s="272">
        <f t="shared" si="3"/>
        <v>10866.839080459771</v>
      </c>
      <c r="L13" s="273">
        <f t="shared" si="6"/>
        <v>95.456450073958905</v>
      </c>
    </row>
    <row r="14" spans="1:14" ht="30" x14ac:dyDescent="0.25">
      <c r="A14" s="341"/>
      <c r="B14" s="296" t="s">
        <v>310</v>
      </c>
      <c r="C14" s="274">
        <v>8</v>
      </c>
      <c r="D14" s="272">
        <v>976554</v>
      </c>
      <c r="E14" s="272">
        <f t="shared" si="1"/>
        <v>14030.948275862071</v>
      </c>
      <c r="F14" s="274">
        <v>1</v>
      </c>
      <c r="G14" s="272">
        <v>36000</v>
      </c>
      <c r="H14" s="272">
        <f t="shared" si="2"/>
        <v>517.24137931034488</v>
      </c>
      <c r="I14" s="274">
        <f t="shared" si="4"/>
        <v>7</v>
      </c>
      <c r="J14" s="272">
        <f t="shared" si="5"/>
        <v>940554</v>
      </c>
      <c r="K14" s="272">
        <f t="shared" si="3"/>
        <v>13513.706896551725</v>
      </c>
      <c r="L14" s="273">
        <f t="shared" si="6"/>
        <v>96.313567913295117</v>
      </c>
    </row>
    <row r="15" spans="1:14" ht="30" x14ac:dyDescent="0.25">
      <c r="A15" s="341"/>
      <c r="B15" s="296" t="s">
        <v>311</v>
      </c>
      <c r="C15" s="274">
        <v>3</v>
      </c>
      <c r="D15" s="272">
        <v>516000</v>
      </c>
      <c r="E15" s="272">
        <f t="shared" si="1"/>
        <v>7413.7931034482763</v>
      </c>
      <c r="F15" s="274">
        <v>1</v>
      </c>
      <c r="G15" s="272">
        <v>36000</v>
      </c>
      <c r="H15" s="272">
        <f t="shared" si="2"/>
        <v>517.24137931034488</v>
      </c>
      <c r="I15" s="274">
        <f t="shared" si="4"/>
        <v>2</v>
      </c>
      <c r="J15" s="272">
        <f t="shared" si="5"/>
        <v>480000</v>
      </c>
      <c r="K15" s="272">
        <f t="shared" si="3"/>
        <v>6896.5517241379312</v>
      </c>
      <c r="L15" s="273">
        <f t="shared" si="6"/>
        <v>93.023255813953483</v>
      </c>
    </row>
    <row r="16" spans="1:14" ht="30" x14ac:dyDescent="0.25">
      <c r="A16" s="341"/>
      <c r="B16" s="296" t="s">
        <v>312</v>
      </c>
      <c r="C16" s="274">
        <v>9</v>
      </c>
      <c r="D16" s="272">
        <v>1068665</v>
      </c>
      <c r="E16" s="272">
        <f t="shared" si="1"/>
        <v>15354.382183908046</v>
      </c>
      <c r="F16" s="274">
        <v>1</v>
      </c>
      <c r="G16" s="272">
        <v>36000</v>
      </c>
      <c r="H16" s="272">
        <f t="shared" si="2"/>
        <v>517.24137931034488</v>
      </c>
      <c r="I16" s="274">
        <f t="shared" si="4"/>
        <v>8</v>
      </c>
      <c r="J16" s="272">
        <f t="shared" si="5"/>
        <v>1032665</v>
      </c>
      <c r="K16" s="272">
        <f t="shared" si="3"/>
        <v>14837.140804597702</v>
      </c>
      <c r="L16" s="273">
        <f t="shared" si="6"/>
        <v>96.63131102824552</v>
      </c>
    </row>
    <row r="17" spans="1:14" ht="30" x14ac:dyDescent="0.25">
      <c r="A17" s="341"/>
      <c r="B17" s="296" t="s">
        <v>313</v>
      </c>
      <c r="C17" s="274">
        <v>13</v>
      </c>
      <c r="D17" s="272">
        <v>1397319</v>
      </c>
      <c r="E17" s="272">
        <f t="shared" si="1"/>
        <v>20076.422413793105</v>
      </c>
      <c r="F17" s="274">
        <v>1</v>
      </c>
      <c r="G17" s="272">
        <v>90000</v>
      </c>
      <c r="H17" s="272">
        <f t="shared" si="2"/>
        <v>1293.1034482758621</v>
      </c>
      <c r="I17" s="274">
        <f t="shared" si="4"/>
        <v>12</v>
      </c>
      <c r="J17" s="272">
        <f t="shared" si="5"/>
        <v>1307319</v>
      </c>
      <c r="K17" s="272">
        <f t="shared" si="3"/>
        <v>18783.318965517243</v>
      </c>
      <c r="L17" s="273">
        <f t="shared" si="6"/>
        <v>93.559094236892221</v>
      </c>
    </row>
    <row r="18" spans="1:14" ht="30" x14ac:dyDescent="0.25">
      <c r="A18" s="342"/>
      <c r="B18" s="296" t="s">
        <v>314</v>
      </c>
      <c r="C18" s="274">
        <v>22</v>
      </c>
      <c r="D18" s="272">
        <v>2290551</v>
      </c>
      <c r="E18" s="272">
        <f t="shared" si="1"/>
        <v>32910.215517241384</v>
      </c>
      <c r="F18" s="274">
        <v>1</v>
      </c>
      <c r="G18" s="272">
        <v>90000</v>
      </c>
      <c r="H18" s="272">
        <f t="shared" si="2"/>
        <v>1293.1034482758621</v>
      </c>
      <c r="I18" s="274">
        <f t="shared" si="4"/>
        <v>21</v>
      </c>
      <c r="J18" s="272">
        <f t="shared" si="5"/>
        <v>2200551</v>
      </c>
      <c r="K18" s="272">
        <f t="shared" si="3"/>
        <v>31617.112068965518</v>
      </c>
      <c r="L18" s="273">
        <f t="shared" si="6"/>
        <v>96.070814402298836</v>
      </c>
      <c r="N18" s="265">
        <f>K10+K11+K12+K13+K14+K15+K16+K17+K18</f>
        <v>253009.2816091954</v>
      </c>
    </row>
    <row r="19" spans="1:14" x14ac:dyDescent="0.25">
      <c r="A19" s="263" t="s">
        <v>291</v>
      </c>
      <c r="B19" s="263"/>
      <c r="C19" s="269">
        <f>SUM(C5:C18)</f>
        <v>399</v>
      </c>
      <c r="D19" s="309">
        <f>SUM(D5:D18)</f>
        <v>40317032</v>
      </c>
      <c r="E19" s="309">
        <f t="shared" si="1"/>
        <v>579267.70114942535</v>
      </c>
      <c r="F19" s="269">
        <f>SUM(F5:F18)</f>
        <v>221</v>
      </c>
      <c r="G19" s="309">
        <f>SUM(G5:G18)</f>
        <v>12782570.4</v>
      </c>
      <c r="H19" s="309">
        <f t="shared" si="2"/>
        <v>183657.62068965519</v>
      </c>
      <c r="I19" s="269">
        <f>SUM(I5:I18)</f>
        <v>178</v>
      </c>
      <c r="J19" s="272">
        <f>D19-G19</f>
        <v>27534461.600000001</v>
      </c>
      <c r="K19" s="272">
        <f t="shared" si="3"/>
        <v>395610.08045977016</v>
      </c>
      <c r="L19" s="275">
        <f t="shared" si="6"/>
        <v>68.294862578177884</v>
      </c>
    </row>
    <row r="20" spans="1:14" x14ac:dyDescent="0.25">
      <c r="J20" s="264"/>
      <c r="K20" s="266"/>
      <c r="L20" s="264"/>
    </row>
    <row r="21" spans="1:14" x14ac:dyDescent="0.25">
      <c r="I21" s="265"/>
    </row>
  </sheetData>
  <mergeCells count="4">
    <mergeCell ref="A5:A8"/>
    <mergeCell ref="A10:A18"/>
    <mergeCell ref="A1:L1"/>
    <mergeCell ref="A9:L9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2"/>
  <sheetViews>
    <sheetView topLeftCell="A7" zoomScale="70" zoomScaleNormal="70" workbookViewId="0">
      <selection activeCell="C8" sqref="C8:E11"/>
    </sheetView>
  </sheetViews>
  <sheetFormatPr defaultRowHeight="15" x14ac:dyDescent="0.25"/>
  <cols>
    <col min="1" max="1" width="22.5703125" customWidth="1"/>
    <col min="2" max="2" width="14" customWidth="1"/>
    <col min="3" max="3" width="21.85546875" customWidth="1"/>
    <col min="4" max="5" width="15.42578125" customWidth="1"/>
    <col min="6" max="6" width="44.5703125" customWidth="1"/>
    <col min="7" max="7" width="17.140625" customWidth="1"/>
    <col min="8" max="8" width="25.85546875" customWidth="1"/>
    <col min="9" max="9" width="14.7109375" customWidth="1"/>
    <col min="10" max="10" width="18.28515625" customWidth="1"/>
    <col min="11" max="11" width="19.7109375" customWidth="1"/>
    <col min="12" max="12" width="17.140625" customWidth="1"/>
    <col min="13" max="14" width="19.28515625" customWidth="1"/>
    <col min="15" max="15" width="16.7109375" customWidth="1"/>
    <col min="16" max="16" width="16.42578125" customWidth="1"/>
    <col min="17" max="17" width="15" customWidth="1"/>
    <col min="18" max="18" width="16.42578125" customWidth="1"/>
  </cols>
  <sheetData>
    <row r="1" spans="1:18" ht="16.5" thickBot="1" x14ac:dyDescent="0.3">
      <c r="A1" s="333" t="s">
        <v>335</v>
      </c>
      <c r="B1" s="344"/>
      <c r="C1" s="344"/>
      <c r="D1" s="344"/>
      <c r="E1" s="344"/>
      <c r="F1" s="344"/>
      <c r="G1" s="344"/>
      <c r="H1" s="344"/>
      <c r="I1" s="344"/>
      <c r="J1" s="344"/>
      <c r="K1" s="344"/>
      <c r="L1" s="344"/>
    </row>
    <row r="2" spans="1:18" ht="49.5" customHeight="1" thickBot="1" x14ac:dyDescent="0.3">
      <c r="A2" s="69" t="s">
        <v>0</v>
      </c>
      <c r="B2" s="43" t="s">
        <v>7</v>
      </c>
      <c r="C2" s="77" t="s">
        <v>77</v>
      </c>
      <c r="D2" s="135" t="s">
        <v>69</v>
      </c>
      <c r="E2" s="146" t="s">
        <v>70</v>
      </c>
      <c r="F2" s="84" t="s">
        <v>8</v>
      </c>
      <c r="G2" s="69">
        <v>2018</v>
      </c>
      <c r="H2" s="43" t="s">
        <v>160</v>
      </c>
      <c r="I2" s="43" t="s">
        <v>157</v>
      </c>
      <c r="J2" s="43">
        <v>2019</v>
      </c>
      <c r="K2" s="66" t="s">
        <v>158</v>
      </c>
      <c r="L2" s="91">
        <v>2020</v>
      </c>
    </row>
    <row r="3" spans="1:18" s="39" customFormat="1" ht="225" customHeight="1" thickBot="1" x14ac:dyDescent="0.3">
      <c r="A3" s="104" t="s">
        <v>34</v>
      </c>
      <c r="B3" s="105">
        <v>14715.68</v>
      </c>
      <c r="C3" s="106">
        <v>1</v>
      </c>
      <c r="D3" s="119"/>
      <c r="E3" s="120"/>
      <c r="F3" s="107" t="s">
        <v>126</v>
      </c>
      <c r="G3" s="105">
        <f>B3*C3*12</f>
        <v>176588.16</v>
      </c>
      <c r="H3" s="105">
        <v>20000</v>
      </c>
      <c r="I3" s="105">
        <v>0</v>
      </c>
      <c r="J3" s="105">
        <f>I3*C3*12</f>
        <v>0</v>
      </c>
      <c r="K3" s="105">
        <v>0</v>
      </c>
      <c r="L3" s="105">
        <f>K3*C3*12</f>
        <v>0</v>
      </c>
      <c r="O3" s="66" t="s">
        <v>7</v>
      </c>
      <c r="P3" s="56" t="s">
        <v>69</v>
      </c>
      <c r="Q3" s="67" t="s">
        <v>70</v>
      </c>
      <c r="R3" s="38"/>
    </row>
    <row r="4" spans="1:18" s="39" customFormat="1" ht="189" customHeight="1" thickBot="1" x14ac:dyDescent="0.3">
      <c r="A4" s="108" t="s">
        <v>26</v>
      </c>
      <c r="B4" s="109">
        <v>6669</v>
      </c>
      <c r="C4" s="110">
        <v>1</v>
      </c>
      <c r="D4" s="117"/>
      <c r="E4" s="118"/>
      <c r="F4" s="111" t="s">
        <v>127</v>
      </c>
      <c r="G4" s="105">
        <f t="shared" ref="G4" si="0">B4*C4*12</f>
        <v>80028</v>
      </c>
      <c r="H4" s="105">
        <v>14300</v>
      </c>
      <c r="I4" s="105">
        <v>0</v>
      </c>
      <c r="J4" s="105">
        <f>I4*C4*12</f>
        <v>0</v>
      </c>
      <c r="K4" s="105">
        <v>0</v>
      </c>
      <c r="L4" s="105">
        <f>K4*C4*12</f>
        <v>0</v>
      </c>
      <c r="O4" s="109">
        <f>SUM(G3:G6)</f>
        <v>422696.16000000003</v>
      </c>
      <c r="P4" s="109">
        <f>SUM(J3:J6)</f>
        <v>0</v>
      </c>
      <c r="Q4" s="109">
        <f>SUM(L3:L6)</f>
        <v>0</v>
      </c>
      <c r="R4" s="109"/>
    </row>
    <row r="5" spans="1:18" s="39" customFormat="1" ht="126.75" customHeight="1" thickBot="1" x14ac:dyDescent="0.3">
      <c r="A5" s="108" t="s">
        <v>128</v>
      </c>
      <c r="B5" s="112">
        <v>2100</v>
      </c>
      <c r="C5" s="110">
        <v>3</v>
      </c>
      <c r="D5" s="117"/>
      <c r="E5" s="118"/>
      <c r="F5" s="111" t="s">
        <v>23</v>
      </c>
      <c r="G5" s="105">
        <f>B5*C5*12</f>
        <v>75600</v>
      </c>
      <c r="H5" s="105" t="s">
        <v>154</v>
      </c>
      <c r="I5" s="105">
        <v>0</v>
      </c>
      <c r="J5" s="105">
        <f>I5*C5*12</f>
        <v>0</v>
      </c>
      <c r="K5" s="105">
        <v>0</v>
      </c>
      <c r="L5" s="105">
        <f>K5*C5*12</f>
        <v>0</v>
      </c>
      <c r="O5" s="109"/>
      <c r="P5" s="109">
        <f>P4*100/O4</f>
        <v>0</v>
      </c>
      <c r="Q5" s="109">
        <f>Q4*100/O4</f>
        <v>0</v>
      </c>
      <c r="R5" s="109" t="s">
        <v>113</v>
      </c>
    </row>
    <row r="6" spans="1:18" s="39" customFormat="1" ht="80.25" customHeight="1" thickBot="1" x14ac:dyDescent="0.3">
      <c r="A6" s="113" t="s">
        <v>35</v>
      </c>
      <c r="B6" s="114">
        <v>7540</v>
      </c>
      <c r="C6" s="115">
        <v>1</v>
      </c>
      <c r="D6" s="121"/>
      <c r="E6" s="122"/>
      <c r="F6" s="116" t="s">
        <v>24</v>
      </c>
      <c r="G6" s="105">
        <f>B6*C6*12</f>
        <v>90480</v>
      </c>
      <c r="H6" s="105">
        <v>13000</v>
      </c>
      <c r="I6" s="105">
        <v>0</v>
      </c>
      <c r="J6" s="105">
        <f>I6*C6*12</f>
        <v>0</v>
      </c>
      <c r="K6" s="105">
        <v>0</v>
      </c>
      <c r="L6" s="105">
        <f>K6*C6*12</f>
        <v>0</v>
      </c>
      <c r="O6" s="109"/>
      <c r="P6" s="109">
        <f>100-P5</f>
        <v>100</v>
      </c>
      <c r="Q6" s="109">
        <f>100-Q5</f>
        <v>100</v>
      </c>
      <c r="R6" s="109" t="s">
        <v>114</v>
      </c>
    </row>
    <row r="8" spans="1:18" ht="26.25" x14ac:dyDescent="0.25">
      <c r="C8" s="276" t="s">
        <v>316</v>
      </c>
      <c r="D8" s="258">
        <v>6</v>
      </c>
    </row>
    <row r="9" spans="1:18" x14ac:dyDescent="0.25">
      <c r="C9" s="277"/>
      <c r="D9" s="17"/>
    </row>
    <row r="10" spans="1:18" x14ac:dyDescent="0.25">
      <c r="C10" s="35"/>
      <c r="D10" s="17"/>
    </row>
    <row r="11" spans="1:18" ht="25.5" x14ac:dyDescent="0.25">
      <c r="C11" s="278" t="s">
        <v>317</v>
      </c>
      <c r="D11" s="258">
        <v>0</v>
      </c>
    </row>
    <row r="12" spans="1:18" x14ac:dyDescent="0.25">
      <c r="C12" s="257"/>
      <c r="D12" s="257"/>
    </row>
  </sheetData>
  <mergeCells count="1">
    <mergeCell ref="A1:L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7"/>
  <sheetViews>
    <sheetView topLeftCell="A13" zoomScale="90" zoomScaleNormal="90" workbookViewId="0">
      <selection activeCell="E20" sqref="E20"/>
    </sheetView>
  </sheetViews>
  <sheetFormatPr defaultRowHeight="15" x14ac:dyDescent="0.25"/>
  <cols>
    <col min="1" max="1" width="36.42578125" customWidth="1"/>
    <col min="2" max="2" width="15.28515625" customWidth="1"/>
    <col min="3" max="3" width="13.7109375" customWidth="1"/>
    <col min="4" max="5" width="12.85546875" customWidth="1"/>
    <col min="6" max="6" width="53.42578125" customWidth="1"/>
    <col min="7" max="7" width="13.28515625" customWidth="1"/>
    <col min="8" max="8" width="21" customWidth="1"/>
    <col min="9" max="9" width="13.28515625" customWidth="1"/>
    <col min="10" max="10" width="15.28515625" customWidth="1"/>
    <col min="11" max="11" width="15.42578125" customWidth="1"/>
    <col min="12" max="12" width="16" customWidth="1"/>
    <col min="13" max="13" width="14.28515625" customWidth="1"/>
    <col min="14" max="14" width="15" customWidth="1"/>
    <col min="15" max="15" width="16.7109375" customWidth="1"/>
    <col min="16" max="16" width="17.42578125" customWidth="1"/>
  </cols>
  <sheetData>
    <row r="1" spans="1:17" ht="16.5" thickBot="1" x14ac:dyDescent="0.3">
      <c r="A1" s="333" t="s">
        <v>296</v>
      </c>
      <c r="B1" s="344"/>
      <c r="C1" s="344"/>
      <c r="D1" s="344"/>
      <c r="E1" s="344"/>
      <c r="F1" s="344"/>
      <c r="G1" s="344"/>
      <c r="H1" s="344"/>
      <c r="I1" s="344"/>
      <c r="J1" s="344"/>
      <c r="K1" s="344"/>
      <c r="L1" s="344"/>
    </row>
    <row r="2" spans="1:17" ht="26.25" thickBot="1" x14ac:dyDescent="0.3">
      <c r="A2" s="69" t="s">
        <v>0</v>
      </c>
      <c r="B2" s="43" t="s">
        <v>7</v>
      </c>
      <c r="C2" s="77" t="s">
        <v>77</v>
      </c>
      <c r="D2" s="135" t="s">
        <v>69</v>
      </c>
      <c r="E2" s="146" t="s">
        <v>70</v>
      </c>
      <c r="F2" s="84" t="s">
        <v>8</v>
      </c>
      <c r="G2" s="69">
        <v>2018</v>
      </c>
      <c r="H2" s="43" t="s">
        <v>160</v>
      </c>
      <c r="I2" s="43" t="s">
        <v>157</v>
      </c>
      <c r="J2" s="43">
        <v>2019</v>
      </c>
      <c r="K2" s="66" t="s">
        <v>158</v>
      </c>
      <c r="L2" s="91">
        <v>2020</v>
      </c>
    </row>
    <row r="3" spans="1:17" s="38" customFormat="1" ht="113.25" customHeight="1" thickBot="1" x14ac:dyDescent="0.3">
      <c r="A3" s="125" t="s">
        <v>36</v>
      </c>
      <c r="B3" s="70">
        <v>13803.08</v>
      </c>
      <c r="C3" s="126"/>
      <c r="D3" s="127"/>
      <c r="E3" s="128"/>
      <c r="F3" s="129" t="s">
        <v>129</v>
      </c>
      <c r="G3" s="70">
        <f>B3*C3*12</f>
        <v>0</v>
      </c>
      <c r="H3" s="70">
        <v>20000</v>
      </c>
      <c r="I3" s="70">
        <v>0</v>
      </c>
      <c r="J3" s="70">
        <f>I3*C3*12</f>
        <v>0</v>
      </c>
      <c r="K3" s="70">
        <v>0</v>
      </c>
      <c r="L3" s="70">
        <f>K3*C3*12</f>
        <v>0</v>
      </c>
      <c r="N3" s="66" t="s">
        <v>7</v>
      </c>
      <c r="O3" s="56" t="s">
        <v>69</v>
      </c>
      <c r="P3" s="67" t="s">
        <v>70</v>
      </c>
    </row>
    <row r="4" spans="1:17" s="38" customFormat="1" ht="102.75" thickBot="1" x14ac:dyDescent="0.3">
      <c r="A4" s="130" t="s">
        <v>37</v>
      </c>
      <c r="B4" s="210">
        <v>6669</v>
      </c>
      <c r="C4" s="123"/>
      <c r="D4" s="211"/>
      <c r="E4" s="211"/>
      <c r="F4" s="212" t="s">
        <v>130</v>
      </c>
      <c r="G4" s="213">
        <f t="shared" ref="G4:G8" si="0">B4*C4*12</f>
        <v>0</v>
      </c>
      <c r="H4" s="213">
        <v>14300</v>
      </c>
      <c r="I4" s="213">
        <v>0</v>
      </c>
      <c r="J4" s="213">
        <f t="shared" ref="J4" si="1">I4*C4*12</f>
        <v>0</v>
      </c>
      <c r="K4" s="213">
        <v>0</v>
      </c>
      <c r="L4" s="213">
        <f t="shared" ref="L4" si="2">K4*C4*12</f>
        <v>0</v>
      </c>
      <c r="N4" s="109">
        <f>SUM(G3:G12)</f>
        <v>1272384</v>
      </c>
      <c r="O4" s="109">
        <f>SUM(J3:J12)</f>
        <v>865480.8</v>
      </c>
      <c r="P4" s="109">
        <f>SUM(L3:L12)</f>
        <v>865480.8</v>
      </c>
      <c r="Q4" s="109"/>
    </row>
    <row r="5" spans="1:17" ht="51.75" thickBot="1" x14ac:dyDescent="0.3">
      <c r="A5" s="204" t="s">
        <v>132</v>
      </c>
      <c r="B5" s="205">
        <v>8640</v>
      </c>
      <c r="C5" s="206">
        <v>1</v>
      </c>
      <c r="D5" s="171" t="s">
        <v>285</v>
      </c>
      <c r="E5" s="171" t="s">
        <v>9</v>
      </c>
      <c r="F5" s="207" t="s">
        <v>131</v>
      </c>
      <c r="G5" s="208">
        <f t="shared" si="0"/>
        <v>103680</v>
      </c>
      <c r="H5" s="208">
        <v>14300</v>
      </c>
      <c r="I5" s="208">
        <f>H5*0.25</f>
        <v>3575</v>
      </c>
      <c r="J5" s="208">
        <f>I5*C5*4</f>
        <v>14300</v>
      </c>
      <c r="K5" s="208">
        <f t="shared" ref="K5" si="3">H5*0.25</f>
        <v>3575</v>
      </c>
      <c r="L5" s="208">
        <f>K5*C5*4</f>
        <v>14300</v>
      </c>
      <c r="N5" s="109"/>
      <c r="O5" s="109">
        <f>O4*100/N4</f>
        <v>68.020408933152254</v>
      </c>
      <c r="P5" s="109">
        <f>P4*100/N4</f>
        <v>68.020408933152254</v>
      </c>
      <c r="Q5" s="109" t="s">
        <v>113</v>
      </c>
    </row>
    <row r="6" spans="1:17" ht="189.75" customHeight="1" thickBot="1" x14ac:dyDescent="0.3">
      <c r="A6" s="103" t="s">
        <v>38</v>
      </c>
      <c r="B6" s="42">
        <v>10895.3</v>
      </c>
      <c r="C6" s="123"/>
      <c r="D6" s="211"/>
      <c r="E6" s="211"/>
      <c r="F6" s="124" t="s">
        <v>133</v>
      </c>
      <c r="G6" s="70">
        <f t="shared" si="0"/>
        <v>0</v>
      </c>
      <c r="H6" s="70">
        <v>14500</v>
      </c>
      <c r="I6" s="70">
        <v>0</v>
      </c>
      <c r="J6" s="70">
        <f>I6*C6*12</f>
        <v>0</v>
      </c>
      <c r="K6" s="70">
        <v>0</v>
      </c>
      <c r="L6" s="70">
        <f>K6*C6*12</f>
        <v>0</v>
      </c>
      <c r="N6" s="109"/>
      <c r="O6" s="109">
        <f>100-O5</f>
        <v>31.979591066847746</v>
      </c>
      <c r="P6" s="109">
        <f>100-P5</f>
        <v>31.979591066847746</v>
      </c>
      <c r="Q6" s="109" t="s">
        <v>114</v>
      </c>
    </row>
    <row r="7" spans="1:17" s="38" customFormat="1" ht="84" customHeight="1" thickBot="1" x14ac:dyDescent="0.3">
      <c r="A7" s="254" t="s">
        <v>134</v>
      </c>
      <c r="B7" s="253">
        <v>2100</v>
      </c>
      <c r="C7" s="206">
        <v>1</v>
      </c>
      <c r="D7" s="171" t="s">
        <v>122</v>
      </c>
      <c r="E7" s="171" t="s">
        <v>122</v>
      </c>
      <c r="F7" s="207" t="s">
        <v>23</v>
      </c>
      <c r="G7" s="208">
        <f t="shared" si="0"/>
        <v>25200</v>
      </c>
      <c r="H7" s="208" t="s">
        <v>154</v>
      </c>
      <c r="I7" s="208">
        <f>B7*0.7</f>
        <v>1470</v>
      </c>
      <c r="J7" s="208">
        <f>I7*C7*12</f>
        <v>17640</v>
      </c>
      <c r="K7" s="208">
        <f>I7</f>
        <v>1470</v>
      </c>
      <c r="L7" s="208">
        <f>K7*C7*12</f>
        <v>17640</v>
      </c>
    </row>
    <row r="8" spans="1:17" s="38" customFormat="1" ht="64.5" thickBot="1" x14ac:dyDescent="0.3">
      <c r="A8" s="268" t="s">
        <v>135</v>
      </c>
      <c r="B8" s="253">
        <v>7540</v>
      </c>
      <c r="C8" s="206">
        <v>1</v>
      </c>
      <c r="D8" s="251" t="s">
        <v>280</v>
      </c>
      <c r="E8" s="251" t="s">
        <v>280</v>
      </c>
      <c r="F8" s="207" t="s">
        <v>136</v>
      </c>
      <c r="G8" s="208">
        <f t="shared" si="0"/>
        <v>90480</v>
      </c>
      <c r="H8" s="208">
        <v>13000</v>
      </c>
      <c r="I8" s="208">
        <f>H8*0.25*12</f>
        <v>39000</v>
      </c>
      <c r="J8" s="208">
        <f>I8*4</f>
        <v>156000</v>
      </c>
      <c r="K8" s="208">
        <v>0</v>
      </c>
      <c r="L8" s="208">
        <f>I8*4</f>
        <v>156000</v>
      </c>
    </row>
    <row r="9" spans="1:17" s="39" customFormat="1" ht="78.75" customHeight="1" thickBot="1" x14ac:dyDescent="0.3">
      <c r="A9" s="202" t="s">
        <v>33</v>
      </c>
      <c r="B9" s="253">
        <f>68.2*1.4</f>
        <v>95.48</v>
      </c>
      <c r="C9" s="206">
        <v>19</v>
      </c>
      <c r="D9" s="170" t="s">
        <v>122</v>
      </c>
      <c r="E9" s="170" t="s">
        <v>122</v>
      </c>
      <c r="F9" s="203" t="s">
        <v>138</v>
      </c>
      <c r="G9" s="208">
        <f>B9*400*12</f>
        <v>458304</v>
      </c>
      <c r="H9" s="208" t="s">
        <v>154</v>
      </c>
      <c r="I9" s="208">
        <f>B9*0.7</f>
        <v>66.835999999999999</v>
      </c>
      <c r="J9" s="208">
        <f>I9*400*12</f>
        <v>320812.79999999999</v>
      </c>
      <c r="K9" s="208">
        <f>I9</f>
        <v>66.835999999999999</v>
      </c>
      <c r="L9" s="208">
        <f>K9*400*12</f>
        <v>320812.79999999999</v>
      </c>
    </row>
    <row r="10" spans="1:17" s="39" customFormat="1" ht="76.5" customHeight="1" thickBot="1" x14ac:dyDescent="0.3">
      <c r="A10" s="202" t="s">
        <v>137</v>
      </c>
      <c r="B10" s="253">
        <f>68.2*1</f>
        <v>68.2</v>
      </c>
      <c r="C10" s="206">
        <v>19</v>
      </c>
      <c r="D10" s="170" t="s">
        <v>122</v>
      </c>
      <c r="E10" s="170" t="s">
        <v>122</v>
      </c>
      <c r="F10" s="203" t="s">
        <v>124</v>
      </c>
      <c r="G10" s="208">
        <f>B10*600*12</f>
        <v>491040</v>
      </c>
      <c r="H10" s="208" t="s">
        <v>154</v>
      </c>
      <c r="I10" s="208">
        <f>B10*0.7</f>
        <v>47.74</v>
      </c>
      <c r="J10" s="208">
        <f>I10*600*12</f>
        <v>343728</v>
      </c>
      <c r="K10" s="208">
        <f>I10</f>
        <v>47.74</v>
      </c>
      <c r="L10" s="208">
        <f>K10*600*12</f>
        <v>343728</v>
      </c>
    </row>
    <row r="11" spans="1:17" s="39" customFormat="1" ht="113.25" customHeight="1" thickBot="1" x14ac:dyDescent="0.3">
      <c r="A11" s="131" t="s">
        <v>39</v>
      </c>
      <c r="B11" s="41">
        <v>9048</v>
      </c>
      <c r="C11" s="123"/>
      <c r="D11" s="211"/>
      <c r="E11" s="211"/>
      <c r="F11" s="124" t="s">
        <v>40</v>
      </c>
      <c r="G11" s="70">
        <f>B11*C11*12</f>
        <v>0</v>
      </c>
      <c r="H11" s="70">
        <v>16500</v>
      </c>
      <c r="I11" s="70"/>
      <c r="J11" s="70">
        <f>I11*C11*12</f>
        <v>0</v>
      </c>
      <c r="K11" s="70"/>
      <c r="L11" s="70">
        <f>K11*C11*12</f>
        <v>0</v>
      </c>
    </row>
    <row r="12" spans="1:17" ht="68.25" customHeight="1" thickBot="1" x14ac:dyDescent="0.3">
      <c r="A12" s="248" t="s">
        <v>140</v>
      </c>
      <c r="B12" s="249">
        <v>8640</v>
      </c>
      <c r="C12" s="250">
        <v>1</v>
      </c>
      <c r="D12" s="251" t="s">
        <v>280</v>
      </c>
      <c r="E12" s="251" t="s">
        <v>280</v>
      </c>
      <c r="F12" s="252" t="s">
        <v>139</v>
      </c>
      <c r="G12" s="208">
        <f>B12*C12*12</f>
        <v>103680</v>
      </c>
      <c r="H12" s="208">
        <v>13000</v>
      </c>
      <c r="I12" s="208">
        <f>H12*0.25</f>
        <v>3250</v>
      </c>
      <c r="J12" s="208">
        <f>I12*C12*4</f>
        <v>13000</v>
      </c>
      <c r="K12" s="208">
        <f>H12*0.25</f>
        <v>3250</v>
      </c>
      <c r="L12" s="208">
        <f>K12*C12*4</f>
        <v>13000</v>
      </c>
    </row>
    <row r="14" spans="1:17" ht="39" x14ac:dyDescent="0.25">
      <c r="C14" s="276" t="s">
        <v>316</v>
      </c>
      <c r="D14" s="258">
        <v>46</v>
      </c>
    </row>
    <row r="15" spans="1:17" x14ac:dyDescent="0.25">
      <c r="C15" s="277"/>
      <c r="D15" s="17"/>
    </row>
    <row r="16" spans="1:17" x14ac:dyDescent="0.25">
      <c r="C16" s="35"/>
      <c r="D16" s="17"/>
    </row>
    <row r="17" spans="3:4" ht="38.25" x14ac:dyDescent="0.25">
      <c r="C17" s="278" t="s">
        <v>317</v>
      </c>
      <c r="D17" s="258">
        <v>41</v>
      </c>
    </row>
  </sheetData>
  <mergeCells count="1">
    <mergeCell ref="A1:L1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G104"/>
  <sheetViews>
    <sheetView workbookViewId="0">
      <pane ySplit="4" topLeftCell="A5" activePane="bottomLeft" state="frozen"/>
      <selection pane="bottomLeft" sqref="A1:G1"/>
    </sheetView>
  </sheetViews>
  <sheetFormatPr defaultRowHeight="15" x14ac:dyDescent="0.25"/>
  <cols>
    <col min="1" max="1" width="36.85546875" customWidth="1"/>
    <col min="2" max="2" width="27.140625" customWidth="1"/>
    <col min="3" max="3" width="17.140625" style="188" customWidth="1"/>
    <col min="4" max="7" width="14.5703125" customWidth="1"/>
  </cols>
  <sheetData>
    <row r="1" spans="1:7" ht="51.75" customHeight="1" x14ac:dyDescent="0.25">
      <c r="A1" s="346" t="s">
        <v>410</v>
      </c>
      <c r="B1" s="347"/>
      <c r="C1" s="347"/>
      <c r="D1" s="347"/>
      <c r="E1" s="347"/>
      <c r="F1" s="347"/>
      <c r="G1" s="347"/>
    </row>
    <row r="2" spans="1:7" ht="15" customHeight="1" x14ac:dyDescent="0.25">
      <c r="A2" s="345" t="s">
        <v>162</v>
      </c>
      <c r="B2" s="345"/>
      <c r="C2" s="345"/>
      <c r="D2" s="345"/>
      <c r="E2" s="345"/>
      <c r="F2" s="345"/>
      <c r="G2" s="345"/>
    </row>
    <row r="4" spans="1:7" x14ac:dyDescent="0.25">
      <c r="A4" s="174" t="s">
        <v>163</v>
      </c>
      <c r="B4" s="174" t="s">
        <v>164</v>
      </c>
      <c r="C4" s="175" t="s">
        <v>165</v>
      </c>
      <c r="D4" s="174">
        <v>2014</v>
      </c>
      <c r="E4" s="174">
        <v>2015</v>
      </c>
      <c r="F4" s="174">
        <v>2016</v>
      </c>
      <c r="G4" s="174">
        <v>2017</v>
      </c>
    </row>
    <row r="5" spans="1:7" x14ac:dyDescent="0.25">
      <c r="A5" s="176" t="s">
        <v>15</v>
      </c>
      <c r="B5" s="177" t="s">
        <v>166</v>
      </c>
      <c r="C5" s="177" t="s">
        <v>167</v>
      </c>
      <c r="D5" s="178"/>
      <c r="E5" s="178"/>
      <c r="F5" s="178">
        <v>12968</v>
      </c>
      <c r="G5" s="178">
        <v>12968</v>
      </c>
    </row>
    <row r="6" spans="1:7" x14ac:dyDescent="0.25">
      <c r="A6" s="176" t="s">
        <v>15</v>
      </c>
      <c r="B6" s="177" t="s">
        <v>168</v>
      </c>
      <c r="C6" s="177" t="s">
        <v>167</v>
      </c>
      <c r="D6" s="178">
        <v>4923</v>
      </c>
      <c r="E6" s="178">
        <v>5885</v>
      </c>
      <c r="F6" s="178">
        <v>3943</v>
      </c>
      <c r="G6" s="178">
        <v>5100</v>
      </c>
    </row>
    <row r="7" spans="1:7" x14ac:dyDescent="0.25">
      <c r="A7" s="176" t="s">
        <v>15</v>
      </c>
      <c r="B7" s="177" t="s">
        <v>169</v>
      </c>
      <c r="C7" s="177" t="s">
        <v>167</v>
      </c>
      <c r="D7" s="178"/>
      <c r="E7" s="178"/>
      <c r="F7" s="178">
        <v>16230</v>
      </c>
      <c r="G7" s="178">
        <v>16230</v>
      </c>
    </row>
    <row r="8" spans="1:7" ht="30" x14ac:dyDescent="0.25">
      <c r="A8" s="176" t="s">
        <v>15</v>
      </c>
      <c r="B8" s="177" t="s">
        <v>170</v>
      </c>
      <c r="C8" s="177" t="s">
        <v>167</v>
      </c>
      <c r="D8" s="178">
        <v>9846</v>
      </c>
      <c r="E8" s="178">
        <v>11770</v>
      </c>
      <c r="F8" s="178"/>
      <c r="G8" s="178"/>
    </row>
    <row r="9" spans="1:7" x14ac:dyDescent="0.25">
      <c r="A9" s="176" t="s">
        <v>15</v>
      </c>
      <c r="B9" s="177" t="s">
        <v>171</v>
      </c>
      <c r="C9" s="177" t="s">
        <v>167</v>
      </c>
      <c r="D9" s="178"/>
      <c r="E9" s="178"/>
      <c r="F9" s="178">
        <v>14257</v>
      </c>
      <c r="G9" s="178">
        <v>14257</v>
      </c>
    </row>
    <row r="10" spans="1:7" x14ac:dyDescent="0.25">
      <c r="A10" s="176" t="s">
        <v>15</v>
      </c>
      <c r="B10" s="177" t="s">
        <v>172</v>
      </c>
      <c r="C10" s="177" t="s">
        <v>167</v>
      </c>
      <c r="D10" s="178">
        <v>14768.999999999998</v>
      </c>
      <c r="E10" s="178">
        <v>17655</v>
      </c>
      <c r="F10" s="178">
        <v>19490</v>
      </c>
      <c r="G10" s="178">
        <v>13700</v>
      </c>
    </row>
    <row r="11" spans="1:7" x14ac:dyDescent="0.25">
      <c r="A11" s="176" t="s">
        <v>15</v>
      </c>
      <c r="B11" s="177" t="s">
        <v>173</v>
      </c>
      <c r="C11" s="177" t="s">
        <v>167</v>
      </c>
      <c r="D11" s="178"/>
      <c r="E11" s="178"/>
      <c r="F11" s="178">
        <v>16229</v>
      </c>
      <c r="G11" s="178">
        <v>17300</v>
      </c>
    </row>
    <row r="12" spans="1:7" x14ac:dyDescent="0.25">
      <c r="A12" s="176" t="s">
        <v>15</v>
      </c>
      <c r="B12" s="177" t="s">
        <v>174</v>
      </c>
      <c r="C12" s="177" t="s">
        <v>167</v>
      </c>
      <c r="D12" s="178">
        <v>7384.4999999999991</v>
      </c>
      <c r="E12" s="178">
        <v>8827.5</v>
      </c>
      <c r="F12" s="178">
        <v>12968</v>
      </c>
      <c r="G12" s="178">
        <v>12968</v>
      </c>
    </row>
    <row r="13" spans="1:7" x14ac:dyDescent="0.25">
      <c r="A13" s="176" t="s">
        <v>175</v>
      </c>
      <c r="B13" s="177" t="s">
        <v>172</v>
      </c>
      <c r="C13" s="177" t="s">
        <v>167</v>
      </c>
      <c r="D13" s="178"/>
      <c r="E13" s="178"/>
      <c r="F13" s="178">
        <v>4203.8379530916836</v>
      </c>
      <c r="G13" s="178">
        <v>4203.8379530916836</v>
      </c>
    </row>
    <row r="14" spans="1:7" ht="45" x14ac:dyDescent="0.25">
      <c r="A14" s="176" t="s">
        <v>176</v>
      </c>
      <c r="B14" s="177" t="s">
        <v>177</v>
      </c>
      <c r="C14" s="177" t="s">
        <v>167</v>
      </c>
      <c r="D14" s="178"/>
      <c r="E14" s="178"/>
      <c r="F14" s="178">
        <v>5174.4136460554364</v>
      </c>
      <c r="G14" s="178">
        <v>5174.4136460554364</v>
      </c>
    </row>
    <row r="15" spans="1:7" x14ac:dyDescent="0.25">
      <c r="A15" s="176" t="s">
        <v>178</v>
      </c>
      <c r="B15" s="177" t="s">
        <v>172</v>
      </c>
      <c r="C15" s="177" t="s">
        <v>167</v>
      </c>
      <c r="D15" s="178"/>
      <c r="E15" s="178"/>
      <c r="F15" s="178">
        <v>5174.4136460554364</v>
      </c>
      <c r="G15" s="178">
        <v>5174.4136460554364</v>
      </c>
    </row>
    <row r="16" spans="1:7" ht="30" x14ac:dyDescent="0.25">
      <c r="A16" s="176" t="s">
        <v>179</v>
      </c>
      <c r="B16" s="177" t="s">
        <v>180</v>
      </c>
      <c r="C16" s="177" t="s">
        <v>167</v>
      </c>
      <c r="D16" s="178"/>
      <c r="E16" s="178"/>
      <c r="F16" s="178">
        <v>3033.5</v>
      </c>
      <c r="G16" s="178"/>
    </row>
    <row r="17" spans="1:7" ht="30" x14ac:dyDescent="0.25">
      <c r="A17" s="176" t="s">
        <v>179</v>
      </c>
      <c r="B17" s="177" t="s">
        <v>181</v>
      </c>
      <c r="C17" s="177" t="s">
        <v>167</v>
      </c>
      <c r="D17" s="178">
        <v>2707.6499999999996</v>
      </c>
      <c r="E17" s="178">
        <v>3236.75</v>
      </c>
      <c r="F17" s="178"/>
      <c r="G17" s="178"/>
    </row>
    <row r="18" spans="1:7" x14ac:dyDescent="0.25">
      <c r="A18" s="176" t="s">
        <v>182</v>
      </c>
      <c r="B18" s="177" t="s">
        <v>172</v>
      </c>
      <c r="C18" s="177" t="s">
        <v>167</v>
      </c>
      <c r="D18" s="178"/>
      <c r="E18" s="178"/>
      <c r="F18" s="178">
        <v>3033.5</v>
      </c>
      <c r="G18" s="178">
        <v>3033.5</v>
      </c>
    </row>
    <row r="19" spans="1:7" x14ac:dyDescent="0.25">
      <c r="A19" s="176" t="s">
        <v>183</v>
      </c>
      <c r="B19" s="177" t="s">
        <v>184</v>
      </c>
      <c r="C19" s="177" t="s">
        <v>167</v>
      </c>
      <c r="D19" s="178"/>
      <c r="E19" s="178"/>
      <c r="F19" s="178">
        <v>4203.8379530916836</v>
      </c>
      <c r="G19" s="178">
        <v>4203.8379530916836</v>
      </c>
    </row>
    <row r="20" spans="1:7" x14ac:dyDescent="0.25">
      <c r="A20" s="176" t="s">
        <v>183</v>
      </c>
      <c r="B20" s="177" t="s">
        <v>172</v>
      </c>
      <c r="C20" s="177" t="s">
        <v>167</v>
      </c>
      <c r="D20" s="178">
        <v>6153.75</v>
      </c>
      <c r="E20" s="178">
        <v>7356.25</v>
      </c>
      <c r="F20" s="178"/>
      <c r="G20" s="178"/>
    </row>
    <row r="21" spans="1:7" x14ac:dyDescent="0.25">
      <c r="A21" s="176" t="s">
        <v>183</v>
      </c>
      <c r="B21" s="177" t="s">
        <v>173</v>
      </c>
      <c r="C21" s="177" t="s">
        <v>167</v>
      </c>
      <c r="D21" s="178">
        <v>5169.1499999999996</v>
      </c>
      <c r="E21" s="178">
        <v>6179.25</v>
      </c>
      <c r="F21" s="178"/>
      <c r="G21" s="178"/>
    </row>
    <row r="22" spans="1:7" ht="45" x14ac:dyDescent="0.25">
      <c r="A22" s="176" t="s">
        <v>185</v>
      </c>
      <c r="B22" s="177" t="s">
        <v>186</v>
      </c>
      <c r="C22" s="177" t="s">
        <v>167</v>
      </c>
      <c r="D22" s="178"/>
      <c r="E22" s="178"/>
      <c r="F22" s="178">
        <v>4203.8379530916836</v>
      </c>
      <c r="G22" s="178">
        <v>4203.8379530916836</v>
      </c>
    </row>
    <row r="23" spans="1:7" x14ac:dyDescent="0.25">
      <c r="A23" s="176" t="s">
        <v>187</v>
      </c>
      <c r="B23" s="177" t="s">
        <v>168</v>
      </c>
      <c r="C23" s="177" t="s">
        <v>167</v>
      </c>
      <c r="D23" s="178"/>
      <c r="E23" s="178"/>
      <c r="F23" s="178">
        <v>2578</v>
      </c>
      <c r="G23" s="178">
        <v>2578</v>
      </c>
    </row>
    <row r="24" spans="1:7" ht="30" x14ac:dyDescent="0.25">
      <c r="A24" s="176" t="s">
        <v>188</v>
      </c>
      <c r="B24" s="177" t="s">
        <v>172</v>
      </c>
      <c r="C24" s="177" t="s">
        <v>167</v>
      </c>
      <c r="D24" s="178"/>
      <c r="E24" s="178"/>
      <c r="F24" s="178">
        <v>3033.5</v>
      </c>
      <c r="G24" s="178">
        <v>3033.5</v>
      </c>
    </row>
    <row r="25" spans="1:7" ht="30" x14ac:dyDescent="0.25">
      <c r="A25" s="176" t="s">
        <v>189</v>
      </c>
      <c r="B25" s="177" t="s">
        <v>168</v>
      </c>
      <c r="C25" s="177" t="s">
        <v>167</v>
      </c>
      <c r="D25" s="178"/>
      <c r="E25" s="178"/>
      <c r="F25" s="178">
        <v>2578</v>
      </c>
      <c r="G25" s="178">
        <v>2578</v>
      </c>
    </row>
    <row r="26" spans="1:7" x14ac:dyDescent="0.25">
      <c r="A26" s="176" t="s">
        <v>190</v>
      </c>
      <c r="B26" s="177" t="s">
        <v>172</v>
      </c>
      <c r="C26" s="177" t="s">
        <v>167</v>
      </c>
      <c r="D26" s="178"/>
      <c r="E26" s="178">
        <v>9416</v>
      </c>
      <c r="F26" s="178">
        <v>8407.6759061833673</v>
      </c>
      <c r="G26" s="178">
        <v>8407.6759061833673</v>
      </c>
    </row>
    <row r="27" spans="1:7" x14ac:dyDescent="0.25">
      <c r="A27" s="176" t="s">
        <v>191</v>
      </c>
      <c r="B27" s="177" t="s">
        <v>172</v>
      </c>
      <c r="C27" s="177" t="s">
        <v>167</v>
      </c>
      <c r="D27" s="178"/>
      <c r="E27" s="178"/>
      <c r="F27" s="178">
        <v>17518</v>
      </c>
      <c r="G27" s="178"/>
    </row>
    <row r="28" spans="1:7" x14ac:dyDescent="0.25">
      <c r="A28" s="176" t="s">
        <v>192</v>
      </c>
      <c r="B28" s="177" t="s">
        <v>172</v>
      </c>
      <c r="C28" s="177" t="s">
        <v>167</v>
      </c>
      <c r="D28" s="178"/>
      <c r="E28" s="178"/>
      <c r="F28" s="178">
        <v>3033.5</v>
      </c>
      <c r="G28" s="178">
        <v>3033.5</v>
      </c>
    </row>
    <row r="29" spans="1:7" x14ac:dyDescent="0.25">
      <c r="A29" s="176" t="s">
        <v>193</v>
      </c>
      <c r="B29" s="177" t="s">
        <v>172</v>
      </c>
      <c r="C29" s="177" t="s">
        <v>167</v>
      </c>
      <c r="D29" s="178">
        <v>4923</v>
      </c>
      <c r="E29" s="178">
        <v>5885</v>
      </c>
      <c r="F29" s="178"/>
      <c r="G29" s="178"/>
    </row>
    <row r="30" spans="1:7" x14ac:dyDescent="0.25">
      <c r="A30" s="176" t="s">
        <v>194</v>
      </c>
      <c r="B30" s="177" t="s">
        <v>172</v>
      </c>
      <c r="C30" s="177" t="s">
        <v>167</v>
      </c>
      <c r="D30" s="178">
        <v>4923</v>
      </c>
      <c r="E30" s="178">
        <v>5885</v>
      </c>
      <c r="F30" s="178"/>
      <c r="G30" s="178"/>
    </row>
    <row r="31" spans="1:7" ht="45" x14ac:dyDescent="0.25">
      <c r="A31" s="176" t="s">
        <v>195</v>
      </c>
      <c r="B31" s="177" t="s">
        <v>196</v>
      </c>
      <c r="C31" s="177" t="s">
        <v>167</v>
      </c>
      <c r="D31" s="178"/>
      <c r="E31" s="178">
        <v>8827.5</v>
      </c>
      <c r="F31" s="178"/>
      <c r="G31" s="178"/>
    </row>
    <row r="32" spans="1:7" ht="45" x14ac:dyDescent="0.25">
      <c r="A32" s="176" t="s">
        <v>195</v>
      </c>
      <c r="B32" s="177" t="s">
        <v>197</v>
      </c>
      <c r="C32" s="177" t="s">
        <v>167</v>
      </c>
      <c r="D32" s="178">
        <v>7384.4999999999991</v>
      </c>
      <c r="E32" s="178"/>
      <c r="F32" s="178"/>
      <c r="G32" s="178"/>
    </row>
    <row r="33" spans="1:7" ht="30" x14ac:dyDescent="0.25">
      <c r="A33" s="176" t="s">
        <v>198</v>
      </c>
      <c r="B33" s="177" t="s">
        <v>172</v>
      </c>
      <c r="C33" s="177" t="s">
        <v>167</v>
      </c>
      <c r="D33" s="178"/>
      <c r="E33" s="178"/>
      <c r="F33" s="178"/>
      <c r="G33" s="178">
        <v>12800</v>
      </c>
    </row>
    <row r="34" spans="1:7" ht="45" x14ac:dyDescent="0.25">
      <c r="A34" s="176" t="s">
        <v>199</v>
      </c>
      <c r="B34" s="177" t="s">
        <v>186</v>
      </c>
      <c r="C34" s="177" t="s">
        <v>167</v>
      </c>
      <c r="D34" s="178"/>
      <c r="E34" s="178"/>
      <c r="F34" s="178">
        <v>4850.3198294243066</v>
      </c>
      <c r="G34" s="178">
        <v>4850.3198294243066</v>
      </c>
    </row>
    <row r="35" spans="1:7" x14ac:dyDescent="0.25">
      <c r="A35" s="176" t="s">
        <v>200</v>
      </c>
      <c r="B35" s="177" t="s">
        <v>172</v>
      </c>
      <c r="C35" s="177" t="s">
        <v>167</v>
      </c>
      <c r="D35" s="178"/>
      <c r="E35" s="178"/>
      <c r="F35" s="178">
        <v>4850.3198294243066</v>
      </c>
      <c r="G35" s="178">
        <v>4850.3198294243066</v>
      </c>
    </row>
    <row r="36" spans="1:7" x14ac:dyDescent="0.25">
      <c r="A36" s="176" t="s">
        <v>201</v>
      </c>
      <c r="B36" s="177" t="s">
        <v>172</v>
      </c>
      <c r="C36" s="177" t="s">
        <v>167</v>
      </c>
      <c r="D36" s="178"/>
      <c r="E36" s="178"/>
      <c r="F36" s="178">
        <v>3880.5970149253726</v>
      </c>
      <c r="G36" s="178">
        <v>3880.5970149253726</v>
      </c>
    </row>
    <row r="37" spans="1:7" ht="30" x14ac:dyDescent="0.25">
      <c r="A37" s="176" t="s">
        <v>202</v>
      </c>
      <c r="B37" s="177" t="s">
        <v>203</v>
      </c>
      <c r="C37" s="177" t="s">
        <v>167</v>
      </c>
      <c r="D37" s="178">
        <v>3199.95</v>
      </c>
      <c r="E37" s="178">
        <v>3825.25</v>
      </c>
      <c r="F37" s="178"/>
      <c r="G37" s="178"/>
    </row>
    <row r="38" spans="1:7" ht="45" x14ac:dyDescent="0.25">
      <c r="A38" s="176" t="s">
        <v>204</v>
      </c>
      <c r="B38" s="177" t="s">
        <v>186</v>
      </c>
      <c r="C38" s="177" t="s">
        <v>167</v>
      </c>
      <c r="D38" s="178"/>
      <c r="E38" s="178"/>
      <c r="F38" s="178">
        <v>3880.5970149253726</v>
      </c>
      <c r="G38" s="178">
        <v>3880.5970149253726</v>
      </c>
    </row>
    <row r="39" spans="1:7" ht="45" x14ac:dyDescent="0.25">
      <c r="A39" s="176" t="s">
        <v>205</v>
      </c>
      <c r="B39" s="177" t="s">
        <v>197</v>
      </c>
      <c r="C39" s="177" t="s">
        <v>167</v>
      </c>
      <c r="D39" s="178">
        <v>2215.35</v>
      </c>
      <c r="E39" s="178">
        <v>2648.25</v>
      </c>
      <c r="F39" s="178"/>
      <c r="G39" s="178"/>
    </row>
    <row r="40" spans="1:7" x14ac:dyDescent="0.25">
      <c r="A40" s="176" t="s">
        <v>206</v>
      </c>
      <c r="B40" s="177" t="s">
        <v>168</v>
      </c>
      <c r="C40" s="177" t="s">
        <v>167</v>
      </c>
      <c r="D40" s="178"/>
      <c r="E40" s="178"/>
      <c r="F40" s="178">
        <v>2578</v>
      </c>
      <c r="G40" s="178">
        <v>2578</v>
      </c>
    </row>
    <row r="41" spans="1:7" ht="19.5" customHeight="1" x14ac:dyDescent="0.25">
      <c r="A41" s="176" t="s">
        <v>207</v>
      </c>
      <c r="B41" s="177" t="s">
        <v>172</v>
      </c>
      <c r="C41" s="177" t="s">
        <v>167</v>
      </c>
      <c r="D41" s="178"/>
      <c r="E41" s="178"/>
      <c r="F41" s="178">
        <v>3033.5</v>
      </c>
      <c r="G41" s="178">
        <v>3033.5</v>
      </c>
    </row>
    <row r="42" spans="1:7" ht="45" x14ac:dyDescent="0.25">
      <c r="A42" s="176" t="s">
        <v>208</v>
      </c>
      <c r="B42" s="177" t="s">
        <v>177</v>
      </c>
      <c r="C42" s="177" t="s">
        <v>167</v>
      </c>
      <c r="D42" s="178"/>
      <c r="E42" s="178"/>
      <c r="F42" s="178">
        <v>3033.5</v>
      </c>
      <c r="G42" s="178">
        <v>3261</v>
      </c>
    </row>
    <row r="43" spans="1:7" s="182" customFormat="1" x14ac:dyDescent="0.25">
      <c r="A43" s="179" t="s">
        <v>209</v>
      </c>
      <c r="B43" s="180" t="s">
        <v>172</v>
      </c>
      <c r="C43" s="180" t="s">
        <v>167</v>
      </c>
      <c r="D43" s="181"/>
      <c r="E43" s="181"/>
      <c r="F43" s="181">
        <v>6144.1364605543704</v>
      </c>
      <c r="G43" s="181">
        <v>6144.1364605543704</v>
      </c>
    </row>
    <row r="44" spans="1:7" s="182" customFormat="1" x14ac:dyDescent="0.25">
      <c r="A44" s="179" t="s">
        <v>210</v>
      </c>
      <c r="B44" s="180" t="s">
        <v>172</v>
      </c>
      <c r="C44" s="180" t="s">
        <v>167</v>
      </c>
      <c r="D44" s="181">
        <v>5907.5999999999995</v>
      </c>
      <c r="E44" s="181">
        <v>7062</v>
      </c>
      <c r="F44" s="181">
        <v>5174.4136460554364</v>
      </c>
      <c r="G44" s="181">
        <v>5174.4136460554364</v>
      </c>
    </row>
    <row r="45" spans="1:7" x14ac:dyDescent="0.25">
      <c r="A45" s="179" t="s">
        <v>210</v>
      </c>
      <c r="B45" s="177" t="s">
        <v>173</v>
      </c>
      <c r="C45" s="177" t="s">
        <v>167</v>
      </c>
      <c r="D45" s="178">
        <v>5169.1499999999996</v>
      </c>
      <c r="E45" s="178">
        <v>6179.25</v>
      </c>
      <c r="F45" s="178"/>
      <c r="G45" s="178"/>
    </row>
    <row r="46" spans="1:7" x14ac:dyDescent="0.25">
      <c r="A46" s="176" t="s">
        <v>211</v>
      </c>
      <c r="B46" s="177" t="s">
        <v>172</v>
      </c>
      <c r="C46" s="177" t="s">
        <v>167</v>
      </c>
      <c r="D46" s="178">
        <v>6892.2</v>
      </c>
      <c r="E46" s="178">
        <v>8239</v>
      </c>
      <c r="F46" s="178"/>
      <c r="G46" s="178"/>
    </row>
    <row r="47" spans="1:7" x14ac:dyDescent="0.25">
      <c r="A47" s="176" t="s">
        <v>212</v>
      </c>
      <c r="B47" s="177" t="s">
        <v>173</v>
      </c>
      <c r="C47" s="177" t="s">
        <v>167</v>
      </c>
      <c r="D47" s="178"/>
      <c r="E47" s="178"/>
      <c r="F47" s="178">
        <v>2263.5394456289978</v>
      </c>
      <c r="G47" s="178">
        <v>2263.5394456289978</v>
      </c>
    </row>
    <row r="48" spans="1:7" ht="22.5" customHeight="1" x14ac:dyDescent="0.25">
      <c r="A48" s="176" t="s">
        <v>213</v>
      </c>
      <c r="B48" s="177" t="s">
        <v>172</v>
      </c>
      <c r="C48" s="177" t="s">
        <v>167</v>
      </c>
      <c r="D48" s="178"/>
      <c r="E48" s="178"/>
      <c r="F48" s="178">
        <v>2263.5394456289978</v>
      </c>
      <c r="G48" s="178">
        <v>2263.5394456289978</v>
      </c>
    </row>
    <row r="49" spans="1:7" ht="30" x14ac:dyDescent="0.25">
      <c r="A49" s="176" t="s">
        <v>214</v>
      </c>
      <c r="B49" s="177" t="s">
        <v>172</v>
      </c>
      <c r="C49" s="177" t="s">
        <v>167</v>
      </c>
      <c r="D49" s="178"/>
      <c r="E49" s="178"/>
      <c r="F49" s="178">
        <v>3033.5</v>
      </c>
      <c r="G49" s="178">
        <v>3033.5</v>
      </c>
    </row>
    <row r="50" spans="1:7" x14ac:dyDescent="0.25">
      <c r="A50" s="176" t="s">
        <v>215</v>
      </c>
      <c r="B50" s="177" t="s">
        <v>168</v>
      </c>
      <c r="C50" s="177" t="s">
        <v>167</v>
      </c>
      <c r="D50" s="178"/>
      <c r="E50" s="178"/>
      <c r="F50" s="178">
        <v>2578</v>
      </c>
      <c r="G50" s="178">
        <v>2578</v>
      </c>
    </row>
    <row r="51" spans="1:7" ht="44.25" customHeight="1" x14ac:dyDescent="0.25">
      <c r="A51" s="176" t="s">
        <v>216</v>
      </c>
      <c r="B51" s="177" t="s">
        <v>217</v>
      </c>
      <c r="C51" s="177" t="s">
        <v>218</v>
      </c>
      <c r="D51" s="178"/>
      <c r="E51" s="178"/>
      <c r="F51" s="178">
        <v>7811</v>
      </c>
      <c r="G51" s="178">
        <v>7811</v>
      </c>
    </row>
    <row r="52" spans="1:7" ht="45" x14ac:dyDescent="0.25">
      <c r="A52" s="176" t="s">
        <v>216</v>
      </c>
      <c r="B52" s="180" t="s">
        <v>168</v>
      </c>
      <c r="C52" s="180" t="s">
        <v>218</v>
      </c>
      <c r="D52" s="181"/>
      <c r="E52" s="181"/>
      <c r="F52" s="181">
        <v>3943</v>
      </c>
      <c r="G52" s="181">
        <v>5100</v>
      </c>
    </row>
    <row r="53" spans="1:7" ht="45" x14ac:dyDescent="0.25">
      <c r="A53" s="176" t="s">
        <v>216</v>
      </c>
      <c r="B53" s="177" t="s">
        <v>219</v>
      </c>
      <c r="C53" s="177" t="s">
        <v>218</v>
      </c>
      <c r="D53" s="178"/>
      <c r="E53" s="178"/>
      <c r="F53" s="178">
        <v>10996</v>
      </c>
      <c r="G53" s="178">
        <v>10996</v>
      </c>
    </row>
    <row r="54" spans="1:7" ht="45" x14ac:dyDescent="0.25">
      <c r="A54" s="176" t="s">
        <v>216</v>
      </c>
      <c r="B54" s="177" t="s">
        <v>171</v>
      </c>
      <c r="C54" s="177" t="s">
        <v>218</v>
      </c>
      <c r="D54" s="178"/>
      <c r="E54" s="178"/>
      <c r="F54" s="178">
        <v>9707</v>
      </c>
      <c r="G54" s="178">
        <v>9707</v>
      </c>
    </row>
    <row r="55" spans="1:7" ht="45" x14ac:dyDescent="0.25">
      <c r="A55" s="176" t="s">
        <v>220</v>
      </c>
      <c r="B55" s="177" t="s">
        <v>219</v>
      </c>
      <c r="C55" s="177" t="s">
        <v>218</v>
      </c>
      <c r="D55" s="178"/>
      <c r="E55" s="178"/>
      <c r="F55" s="178"/>
      <c r="G55" s="178">
        <v>10996</v>
      </c>
    </row>
    <row r="56" spans="1:7" ht="45" x14ac:dyDescent="0.25">
      <c r="A56" s="176" t="s">
        <v>221</v>
      </c>
      <c r="B56" s="177" t="s">
        <v>166</v>
      </c>
      <c r="C56" s="177" t="s">
        <v>218</v>
      </c>
      <c r="D56" s="178"/>
      <c r="E56" s="178"/>
      <c r="F56" s="178"/>
      <c r="G56" s="178">
        <v>12968</v>
      </c>
    </row>
    <row r="57" spans="1:7" s="182" customFormat="1" x14ac:dyDescent="0.25">
      <c r="A57" s="179" t="s">
        <v>222</v>
      </c>
      <c r="B57" s="180" t="s">
        <v>173</v>
      </c>
      <c r="C57" s="180" t="s">
        <v>167</v>
      </c>
      <c r="D57" s="181"/>
      <c r="E57" s="181"/>
      <c r="F57" s="181">
        <v>5174.4136460554364</v>
      </c>
      <c r="G57" s="181">
        <v>5174.4136460554364</v>
      </c>
    </row>
    <row r="58" spans="1:7" x14ac:dyDescent="0.25">
      <c r="A58" s="176" t="s">
        <v>223</v>
      </c>
      <c r="B58" s="177" t="s">
        <v>173</v>
      </c>
      <c r="C58" s="177" t="s">
        <v>167</v>
      </c>
      <c r="D58" s="178">
        <v>5169.1499999999996</v>
      </c>
      <c r="E58" s="178">
        <v>6179.25</v>
      </c>
      <c r="F58" s="178"/>
      <c r="G58" s="178"/>
    </row>
    <row r="59" spans="1:7" ht="45" x14ac:dyDescent="0.25">
      <c r="A59" s="176" t="s">
        <v>224</v>
      </c>
      <c r="B59" s="177" t="s">
        <v>177</v>
      </c>
      <c r="C59" s="177" t="s">
        <v>167</v>
      </c>
      <c r="D59" s="178"/>
      <c r="E59" s="178"/>
      <c r="F59" s="178">
        <v>3800</v>
      </c>
      <c r="G59" s="178">
        <v>3800</v>
      </c>
    </row>
    <row r="60" spans="1:7" x14ac:dyDescent="0.25">
      <c r="A60" s="176" t="s">
        <v>225</v>
      </c>
      <c r="B60" s="177" t="s">
        <v>226</v>
      </c>
      <c r="C60" s="177" t="s">
        <v>167</v>
      </c>
      <c r="D60" s="178"/>
      <c r="E60" s="178"/>
      <c r="F60" s="178"/>
      <c r="G60" s="178">
        <v>11300</v>
      </c>
    </row>
    <row r="61" spans="1:7" ht="45" x14ac:dyDescent="0.25">
      <c r="A61" s="176" t="s">
        <v>227</v>
      </c>
      <c r="B61" s="177" t="s">
        <v>228</v>
      </c>
      <c r="C61" s="177" t="s">
        <v>229</v>
      </c>
      <c r="D61" s="178">
        <v>1476.8999999999999</v>
      </c>
      <c r="E61" s="178">
        <v>1765.5</v>
      </c>
      <c r="F61" s="178"/>
      <c r="G61" s="178"/>
    </row>
    <row r="62" spans="1:7" x14ac:dyDescent="0.25">
      <c r="A62" s="176" t="s">
        <v>230</v>
      </c>
      <c r="B62" s="177" t="s">
        <v>172</v>
      </c>
      <c r="C62" s="177" t="s">
        <v>167</v>
      </c>
      <c r="D62" s="178"/>
      <c r="E62" s="178"/>
      <c r="F62" s="178">
        <v>3033.5</v>
      </c>
      <c r="G62" s="178">
        <v>3033.5</v>
      </c>
    </row>
    <row r="63" spans="1:7" x14ac:dyDescent="0.25">
      <c r="A63" s="176" t="s">
        <v>231</v>
      </c>
      <c r="B63" s="177" t="s">
        <v>168</v>
      </c>
      <c r="C63" s="177" t="s">
        <v>167</v>
      </c>
      <c r="D63" s="178">
        <v>1969.1999999999998</v>
      </c>
      <c r="E63" s="178">
        <v>2354</v>
      </c>
      <c r="F63" s="178">
        <v>2578</v>
      </c>
      <c r="G63" s="178">
        <v>2578</v>
      </c>
    </row>
    <row r="64" spans="1:7" ht="45" x14ac:dyDescent="0.25">
      <c r="A64" s="176" t="s">
        <v>232</v>
      </c>
      <c r="B64" s="177" t="s">
        <v>172</v>
      </c>
      <c r="C64" s="177" t="s">
        <v>218</v>
      </c>
      <c r="D64" s="178"/>
      <c r="E64" s="178"/>
      <c r="F64" s="178">
        <v>17518</v>
      </c>
      <c r="G64" s="178">
        <v>12800</v>
      </c>
    </row>
    <row r="65" spans="1:7" ht="45" x14ac:dyDescent="0.25">
      <c r="A65" s="176" t="s">
        <v>233</v>
      </c>
      <c r="B65" s="177" t="s">
        <v>172</v>
      </c>
      <c r="C65" s="177" t="s">
        <v>218</v>
      </c>
      <c r="D65" s="178"/>
      <c r="E65" s="178"/>
      <c r="F65" s="178">
        <v>17518</v>
      </c>
      <c r="G65" s="178">
        <v>12800</v>
      </c>
    </row>
    <row r="66" spans="1:7" ht="45" x14ac:dyDescent="0.25">
      <c r="A66" s="176" t="s">
        <v>234</v>
      </c>
      <c r="B66" s="177" t="s">
        <v>172</v>
      </c>
      <c r="C66" s="177" t="s">
        <v>218</v>
      </c>
      <c r="D66" s="178"/>
      <c r="E66" s="178"/>
      <c r="F66" s="178">
        <v>17518</v>
      </c>
      <c r="G66" s="178">
        <v>12800</v>
      </c>
    </row>
    <row r="67" spans="1:7" s="182" customFormat="1" ht="30" x14ac:dyDescent="0.25">
      <c r="A67" s="179" t="s">
        <v>235</v>
      </c>
      <c r="B67" s="180" t="s">
        <v>172</v>
      </c>
      <c r="C67" s="180" t="s">
        <v>167</v>
      </c>
      <c r="D67" s="181"/>
      <c r="E67" s="181"/>
      <c r="F67" s="181">
        <v>3943</v>
      </c>
      <c r="G67" s="181">
        <v>3943</v>
      </c>
    </row>
    <row r="68" spans="1:7" ht="30" x14ac:dyDescent="0.25">
      <c r="A68" s="176" t="s">
        <v>236</v>
      </c>
      <c r="B68" s="177" t="s">
        <v>172</v>
      </c>
      <c r="C68" s="177" t="s">
        <v>167</v>
      </c>
      <c r="D68" s="178"/>
      <c r="E68" s="178"/>
      <c r="F68" s="178">
        <v>17518</v>
      </c>
      <c r="G68" s="178">
        <v>12800</v>
      </c>
    </row>
    <row r="69" spans="1:7" ht="30" x14ac:dyDescent="0.25">
      <c r="A69" s="176" t="s">
        <v>237</v>
      </c>
      <c r="B69" s="177" t="s">
        <v>172</v>
      </c>
      <c r="C69" s="177" t="s">
        <v>167</v>
      </c>
      <c r="D69" s="178">
        <v>4923</v>
      </c>
      <c r="E69" s="178">
        <v>5885</v>
      </c>
      <c r="F69" s="178"/>
      <c r="G69" s="178"/>
    </row>
    <row r="70" spans="1:7" ht="60" x14ac:dyDescent="0.25">
      <c r="A70" s="176" t="s">
        <v>238</v>
      </c>
      <c r="B70" s="177" t="s">
        <v>172</v>
      </c>
      <c r="C70" s="177" t="s">
        <v>167</v>
      </c>
      <c r="D70" s="178">
        <v>4923</v>
      </c>
      <c r="E70" s="178">
        <v>5885</v>
      </c>
      <c r="F70" s="178"/>
      <c r="G70" s="178"/>
    </row>
    <row r="71" spans="1:7" x14ac:dyDescent="0.25">
      <c r="A71" s="176" t="s">
        <v>239</v>
      </c>
      <c r="B71" s="177" t="s">
        <v>172</v>
      </c>
      <c r="C71" s="177" t="s">
        <v>167</v>
      </c>
      <c r="D71" s="178">
        <v>5661.45</v>
      </c>
      <c r="E71" s="178">
        <v>6767.75</v>
      </c>
      <c r="F71" s="178"/>
      <c r="G71" s="178"/>
    </row>
    <row r="72" spans="1:7" ht="45" x14ac:dyDescent="0.25">
      <c r="A72" s="176" t="s">
        <v>240</v>
      </c>
      <c r="B72" s="177" t="s">
        <v>172</v>
      </c>
      <c r="C72" s="177" t="s">
        <v>167</v>
      </c>
      <c r="D72" s="178"/>
      <c r="E72" s="178"/>
      <c r="F72" s="178">
        <v>17518</v>
      </c>
      <c r="G72" s="178">
        <v>12800</v>
      </c>
    </row>
    <row r="73" spans="1:7" ht="45" x14ac:dyDescent="0.25">
      <c r="A73" s="176" t="s">
        <v>241</v>
      </c>
      <c r="B73" s="177" t="s">
        <v>172</v>
      </c>
      <c r="C73" s="177" t="s">
        <v>167</v>
      </c>
      <c r="D73" s="178"/>
      <c r="E73" s="178"/>
      <c r="F73" s="178">
        <v>17518</v>
      </c>
      <c r="G73" s="178">
        <v>12800</v>
      </c>
    </row>
    <row r="74" spans="1:7" s="182" customFormat="1" x14ac:dyDescent="0.25">
      <c r="A74" s="179" t="s">
        <v>242</v>
      </c>
      <c r="B74" s="180" t="s">
        <v>168</v>
      </c>
      <c r="C74" s="180" t="s">
        <v>167</v>
      </c>
      <c r="D74" s="181"/>
      <c r="E74" s="181"/>
      <c r="F74" s="181">
        <v>2578</v>
      </c>
      <c r="G74" s="181">
        <v>2578</v>
      </c>
    </row>
    <row r="75" spans="1:7" ht="45" x14ac:dyDescent="0.25">
      <c r="A75" s="176" t="s">
        <v>243</v>
      </c>
      <c r="B75" s="177" t="s">
        <v>173</v>
      </c>
      <c r="C75" s="177" t="s">
        <v>167</v>
      </c>
      <c r="D75" s="178"/>
      <c r="E75" s="178"/>
      <c r="F75" s="178">
        <v>7811</v>
      </c>
      <c r="G75" s="178">
        <v>7811</v>
      </c>
    </row>
    <row r="76" spans="1:7" x14ac:dyDescent="0.25">
      <c r="A76" s="183" t="s">
        <v>244</v>
      </c>
      <c r="B76" s="177" t="s">
        <v>172</v>
      </c>
      <c r="C76" s="177" t="s">
        <v>167</v>
      </c>
      <c r="D76" s="178">
        <v>6892.2</v>
      </c>
      <c r="E76" s="178">
        <v>8239</v>
      </c>
      <c r="F76" s="178">
        <v>6144.1364605543704</v>
      </c>
      <c r="G76" s="178">
        <v>6144.1364605543704</v>
      </c>
    </row>
    <row r="77" spans="1:7" x14ac:dyDescent="0.25">
      <c r="A77" s="183"/>
      <c r="B77" s="177" t="s">
        <v>173</v>
      </c>
      <c r="C77" s="177" t="s">
        <v>167</v>
      </c>
      <c r="D77" s="178">
        <v>5907.5999999999995</v>
      </c>
      <c r="E77" s="178">
        <v>7062</v>
      </c>
      <c r="F77" s="178"/>
      <c r="G77" s="178"/>
    </row>
    <row r="78" spans="1:7" x14ac:dyDescent="0.25">
      <c r="A78" s="183" t="s">
        <v>245</v>
      </c>
      <c r="B78" s="177" t="s">
        <v>168</v>
      </c>
      <c r="C78" s="177" t="s">
        <v>167</v>
      </c>
      <c r="D78" s="178"/>
      <c r="E78" s="178"/>
      <c r="F78" s="178">
        <v>2578</v>
      </c>
      <c r="G78" s="178">
        <v>2578</v>
      </c>
    </row>
    <row r="79" spans="1:7" x14ac:dyDescent="0.25">
      <c r="A79" s="183" t="s">
        <v>245</v>
      </c>
      <c r="B79" s="177" t="s">
        <v>184</v>
      </c>
      <c r="C79" s="177" t="s">
        <v>167</v>
      </c>
      <c r="D79" s="178"/>
      <c r="E79" s="178"/>
      <c r="F79" s="178">
        <v>3880.5970149253726</v>
      </c>
      <c r="G79" s="178">
        <v>3880.5970149253726</v>
      </c>
    </row>
    <row r="80" spans="1:7" ht="45" x14ac:dyDescent="0.25">
      <c r="A80" s="183" t="s">
        <v>245</v>
      </c>
      <c r="B80" s="177" t="s">
        <v>246</v>
      </c>
      <c r="C80" s="177" t="s">
        <v>167</v>
      </c>
      <c r="D80" s="178"/>
      <c r="E80" s="178">
        <v>3825.25</v>
      </c>
      <c r="F80" s="178"/>
      <c r="G80" s="178"/>
    </row>
    <row r="81" spans="1:7" x14ac:dyDescent="0.25">
      <c r="A81" s="183" t="s">
        <v>245</v>
      </c>
      <c r="B81" s="177" t="s">
        <v>172</v>
      </c>
      <c r="C81" s="177" t="s">
        <v>167</v>
      </c>
      <c r="D81" s="178">
        <v>5415.2999999999993</v>
      </c>
      <c r="E81" s="178">
        <v>6473.5</v>
      </c>
      <c r="F81" s="178"/>
      <c r="G81" s="178"/>
    </row>
    <row r="82" spans="1:7" ht="45" x14ac:dyDescent="0.25">
      <c r="A82" s="183" t="s">
        <v>245</v>
      </c>
      <c r="B82" s="177" t="s">
        <v>247</v>
      </c>
      <c r="C82" s="177" t="s">
        <v>167</v>
      </c>
      <c r="D82" s="178">
        <v>3199.95</v>
      </c>
      <c r="E82" s="178"/>
      <c r="F82" s="178"/>
      <c r="G82" s="178"/>
    </row>
    <row r="83" spans="1:7" x14ac:dyDescent="0.25">
      <c r="A83" s="183" t="s">
        <v>245</v>
      </c>
      <c r="B83" s="177" t="s">
        <v>173</v>
      </c>
      <c r="C83" s="177" t="s">
        <v>167</v>
      </c>
      <c r="D83" s="178">
        <v>4430.7</v>
      </c>
      <c r="E83" s="178">
        <v>5296.5</v>
      </c>
      <c r="F83" s="178"/>
      <c r="G83" s="178"/>
    </row>
    <row r="84" spans="1:7" x14ac:dyDescent="0.25">
      <c r="A84" s="184" t="s">
        <v>248</v>
      </c>
      <c r="B84" s="185" t="s">
        <v>203</v>
      </c>
      <c r="C84" s="185" t="s">
        <v>167</v>
      </c>
      <c r="D84" s="186">
        <v>1969.1999999999998</v>
      </c>
      <c r="E84" s="186">
        <v>2354</v>
      </c>
      <c r="F84" s="186"/>
      <c r="G84" s="186"/>
    </row>
    <row r="85" spans="1:7" ht="60" x14ac:dyDescent="0.25">
      <c r="A85" s="187" t="s">
        <v>249</v>
      </c>
      <c r="B85" s="185" t="s">
        <v>177</v>
      </c>
      <c r="C85" s="185" t="s">
        <v>229</v>
      </c>
      <c r="D85" s="186"/>
      <c r="E85" s="186"/>
      <c r="F85" s="186"/>
      <c r="G85" s="186">
        <v>900</v>
      </c>
    </row>
    <row r="86" spans="1:7" ht="45" x14ac:dyDescent="0.25">
      <c r="A86" s="187" t="s">
        <v>250</v>
      </c>
      <c r="B86" s="185" t="s">
        <v>172</v>
      </c>
      <c r="C86" s="185" t="s">
        <v>167</v>
      </c>
      <c r="D86" s="186"/>
      <c r="E86" s="186"/>
      <c r="F86" s="186"/>
      <c r="G86" s="186"/>
    </row>
    <row r="87" spans="1:7" x14ac:dyDescent="0.25">
      <c r="A87" s="187" t="s">
        <v>251</v>
      </c>
      <c r="B87" s="185" t="s">
        <v>172</v>
      </c>
      <c r="C87" s="185" t="s">
        <v>167</v>
      </c>
      <c r="D87" s="186"/>
      <c r="E87" s="186"/>
      <c r="F87" s="186"/>
      <c r="G87" s="186"/>
    </row>
    <row r="88" spans="1:7" x14ac:dyDescent="0.25">
      <c r="A88" s="187" t="s">
        <v>252</v>
      </c>
      <c r="B88" s="185" t="s">
        <v>173</v>
      </c>
      <c r="C88" s="185" t="s">
        <v>167</v>
      </c>
      <c r="D88" s="186"/>
      <c r="E88" s="186"/>
      <c r="F88" s="186"/>
      <c r="G88" s="186"/>
    </row>
    <row r="89" spans="1:7" ht="30" x14ac:dyDescent="0.25">
      <c r="A89" s="187" t="s">
        <v>253</v>
      </c>
      <c r="B89" s="185" t="s">
        <v>254</v>
      </c>
      <c r="C89" s="185" t="s">
        <v>167</v>
      </c>
      <c r="D89" s="186"/>
      <c r="E89" s="186"/>
      <c r="F89" s="186"/>
      <c r="G89" s="186"/>
    </row>
    <row r="90" spans="1:7" ht="30" x14ac:dyDescent="0.25">
      <c r="A90" s="187" t="s">
        <v>255</v>
      </c>
      <c r="B90" s="185" t="s">
        <v>172</v>
      </c>
      <c r="C90" s="185" t="s">
        <v>167</v>
      </c>
      <c r="D90" s="186"/>
      <c r="E90" s="186"/>
      <c r="F90" s="186"/>
      <c r="G90" s="186"/>
    </row>
    <row r="91" spans="1:7" ht="45" x14ac:dyDescent="0.25">
      <c r="A91" s="187" t="s">
        <v>256</v>
      </c>
      <c r="B91" s="185" t="s">
        <v>172</v>
      </c>
      <c r="C91" s="185" t="s">
        <v>167</v>
      </c>
      <c r="D91" s="186"/>
      <c r="E91" s="186"/>
      <c r="F91" s="186"/>
      <c r="G91" s="186"/>
    </row>
    <row r="92" spans="1:7" ht="30" x14ac:dyDescent="0.25">
      <c r="A92" s="187" t="s">
        <v>257</v>
      </c>
      <c r="B92" s="185" t="s">
        <v>172</v>
      </c>
      <c r="C92" s="185" t="s">
        <v>167</v>
      </c>
      <c r="D92" s="186"/>
      <c r="E92" s="186"/>
      <c r="F92" s="186"/>
      <c r="G92" s="186"/>
    </row>
    <row r="93" spans="1:7" x14ac:dyDescent="0.25">
      <c r="A93" s="187" t="s">
        <v>258</v>
      </c>
      <c r="B93" s="185" t="s">
        <v>172</v>
      </c>
      <c r="C93" s="185" t="s">
        <v>167</v>
      </c>
      <c r="D93" s="186"/>
      <c r="E93" s="186"/>
      <c r="F93" s="186"/>
      <c r="G93" s="186"/>
    </row>
    <row r="95" spans="1:7" x14ac:dyDescent="0.25">
      <c r="A95" s="188"/>
    </row>
    <row r="96" spans="1:7" x14ac:dyDescent="0.25">
      <c r="A96" s="189"/>
      <c r="B96" s="182"/>
      <c r="C96" s="190"/>
      <c r="D96" s="191"/>
      <c r="E96" s="191"/>
    </row>
    <row r="97" spans="1:5" x14ac:dyDescent="0.25">
      <c r="A97" s="189"/>
      <c r="B97" s="182"/>
      <c r="C97" s="190"/>
      <c r="D97" s="191"/>
      <c r="E97" s="191"/>
    </row>
    <row r="98" spans="1:5" x14ac:dyDescent="0.25">
      <c r="A98" s="189"/>
      <c r="B98" s="182"/>
      <c r="C98" s="190"/>
      <c r="D98" s="191"/>
      <c r="E98" s="191"/>
    </row>
    <row r="99" spans="1:5" x14ac:dyDescent="0.25">
      <c r="A99" s="189"/>
      <c r="B99" s="182"/>
      <c r="C99" s="190"/>
      <c r="D99" s="191"/>
      <c r="E99" s="191"/>
    </row>
    <row r="100" spans="1:5" x14ac:dyDescent="0.25">
      <c r="A100" s="189"/>
      <c r="B100" s="182"/>
      <c r="C100" s="190"/>
      <c r="D100" s="191"/>
      <c r="E100" s="191"/>
    </row>
    <row r="101" spans="1:5" x14ac:dyDescent="0.25">
      <c r="A101" s="182"/>
      <c r="B101" s="182"/>
      <c r="C101" s="190"/>
      <c r="D101" s="191"/>
      <c r="E101" s="191"/>
    </row>
    <row r="102" spans="1:5" x14ac:dyDescent="0.25">
      <c r="A102" s="182"/>
      <c r="B102" s="182"/>
      <c r="C102" s="190"/>
      <c r="D102" s="191"/>
      <c r="E102" s="191"/>
    </row>
    <row r="103" spans="1:5" x14ac:dyDescent="0.25">
      <c r="A103" s="182"/>
      <c r="B103" s="182"/>
      <c r="C103" s="190"/>
      <c r="D103" s="191"/>
      <c r="E103" s="191"/>
    </row>
    <row r="104" spans="1:5" x14ac:dyDescent="0.25">
      <c r="A104" s="182"/>
      <c r="B104" s="182"/>
      <c r="C104" s="190"/>
      <c r="D104" s="191"/>
      <c r="E104" s="191"/>
    </row>
  </sheetData>
  <autoFilter ref="A4:G93"/>
  <mergeCells count="2">
    <mergeCell ref="A2:G2"/>
    <mergeCell ref="A1:G1"/>
  </mergeCell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7030A0"/>
    <pageSetUpPr fitToPage="1"/>
  </sheetPr>
  <dimension ref="A1:I68"/>
  <sheetViews>
    <sheetView zoomScale="85" zoomScaleNormal="85" workbookViewId="0">
      <pane xSplit="3" ySplit="6" topLeftCell="D7" activePane="bottomRight" state="frozen"/>
      <selection pane="topRight" activeCell="D1" sqref="D1"/>
      <selection pane="bottomLeft" activeCell="A9" sqref="A9"/>
      <selection pane="bottomRight" sqref="A1:I1"/>
    </sheetView>
  </sheetViews>
  <sheetFormatPr defaultRowHeight="14.25" x14ac:dyDescent="0.2"/>
  <cols>
    <col min="1" max="1" width="11.7109375" style="298" customWidth="1"/>
    <col min="2" max="2" width="19" style="298" customWidth="1"/>
    <col min="3" max="3" width="64.7109375" style="297" bestFit="1" customWidth="1"/>
    <col min="4" max="8" width="12.42578125" style="297" customWidth="1"/>
    <col min="9" max="9" width="63.28515625" style="297" customWidth="1"/>
    <col min="10" max="16384" width="9.140625" style="297"/>
  </cols>
  <sheetData>
    <row r="1" spans="1:9" ht="33.75" customHeight="1" x14ac:dyDescent="0.25">
      <c r="A1" s="346" t="s">
        <v>411</v>
      </c>
      <c r="B1" s="347"/>
      <c r="C1" s="347"/>
      <c r="D1" s="347"/>
      <c r="E1" s="347"/>
      <c r="F1" s="347"/>
      <c r="G1" s="347"/>
      <c r="H1" s="348"/>
      <c r="I1" s="348"/>
    </row>
    <row r="2" spans="1:9" ht="33.75" customHeight="1" x14ac:dyDescent="0.2">
      <c r="A2" s="350" t="s">
        <v>409</v>
      </c>
      <c r="B2" s="350"/>
      <c r="C2" s="350"/>
      <c r="D2" s="350"/>
      <c r="E2" s="350"/>
      <c r="F2" s="350"/>
      <c r="G2" s="350"/>
      <c r="H2" s="350"/>
      <c r="I2" s="350"/>
    </row>
    <row r="3" spans="1:9" ht="33.75" customHeight="1" x14ac:dyDescent="0.2">
      <c r="A3" s="350" t="s">
        <v>336</v>
      </c>
      <c r="B3" s="350"/>
      <c r="C3" s="350"/>
      <c r="D3" s="350"/>
      <c r="E3" s="350"/>
      <c r="F3" s="350"/>
      <c r="G3" s="350"/>
      <c r="H3" s="350"/>
      <c r="I3" s="350"/>
    </row>
    <row r="4" spans="1:9" ht="33.75" customHeight="1" x14ac:dyDescent="0.2">
      <c r="A4" s="350" t="s">
        <v>162</v>
      </c>
      <c r="B4" s="350"/>
      <c r="C4" s="350"/>
      <c r="D4" s="350"/>
      <c r="E4" s="350"/>
      <c r="F4" s="350"/>
      <c r="G4" s="350"/>
      <c r="H4" s="350"/>
      <c r="I4" s="350"/>
    </row>
    <row r="5" spans="1:9" ht="15" x14ac:dyDescent="0.25">
      <c r="D5" s="349" t="s">
        <v>337</v>
      </c>
      <c r="E5" s="349"/>
      <c r="F5" s="349"/>
      <c r="G5" s="349"/>
      <c r="H5" s="299"/>
    </row>
    <row r="6" spans="1:9" ht="30" x14ac:dyDescent="0.2">
      <c r="A6" s="300" t="s">
        <v>164</v>
      </c>
      <c r="B6" s="300" t="s">
        <v>338</v>
      </c>
      <c r="C6" s="300" t="s">
        <v>163</v>
      </c>
      <c r="D6" s="300">
        <v>2014</v>
      </c>
      <c r="E6" s="300">
        <v>2015</v>
      </c>
      <c r="F6" s="300">
        <v>2016</v>
      </c>
      <c r="G6" s="300">
        <v>2017</v>
      </c>
      <c r="H6" s="300" t="s">
        <v>339</v>
      </c>
      <c r="I6" s="300" t="s">
        <v>8</v>
      </c>
    </row>
    <row r="7" spans="1:9" ht="36" x14ac:dyDescent="0.2">
      <c r="A7" s="301" t="s">
        <v>340</v>
      </c>
      <c r="B7" s="302" t="s">
        <v>341</v>
      </c>
      <c r="C7" s="303" t="s">
        <v>41</v>
      </c>
      <c r="D7" s="304">
        <v>35398.339199999995</v>
      </c>
      <c r="E7" s="304">
        <v>27500.720682302766</v>
      </c>
      <c r="F7" s="304">
        <v>34425</v>
      </c>
      <c r="G7" s="304">
        <v>34425</v>
      </c>
      <c r="H7" s="304">
        <f>'[6]Расчет надбавок РЦН с сент2017'!C3</f>
        <v>42500</v>
      </c>
      <c r="I7" s="303" t="s">
        <v>342</v>
      </c>
    </row>
    <row r="8" spans="1:9" ht="36" x14ac:dyDescent="0.2">
      <c r="A8" s="301" t="s">
        <v>340</v>
      </c>
      <c r="B8" s="302" t="s">
        <v>341</v>
      </c>
      <c r="C8" s="303" t="s">
        <v>343</v>
      </c>
      <c r="D8" s="304">
        <v>27744.551100000001</v>
      </c>
      <c r="E8" s="304">
        <v>21499.872068230274</v>
      </c>
      <c r="F8" s="304">
        <v>26325</v>
      </c>
      <c r="G8" s="304">
        <v>26325</v>
      </c>
      <c r="H8" s="304"/>
      <c r="I8" s="303" t="s">
        <v>342</v>
      </c>
    </row>
    <row r="9" spans="1:9" ht="36" x14ac:dyDescent="0.2">
      <c r="A9" s="301" t="s">
        <v>340</v>
      </c>
      <c r="B9" s="302" t="s">
        <v>341</v>
      </c>
      <c r="C9" s="303" t="s">
        <v>42</v>
      </c>
      <c r="D9" s="304">
        <v>23088.87</v>
      </c>
      <c r="E9" s="304">
        <v>8400.0575692963757</v>
      </c>
      <c r="F9" s="304">
        <v>9075</v>
      </c>
      <c r="G9" s="304">
        <v>9075</v>
      </c>
      <c r="H9" s="304"/>
      <c r="I9" s="303" t="s">
        <v>342</v>
      </c>
    </row>
    <row r="10" spans="1:9" ht="38.25" x14ac:dyDescent="0.2">
      <c r="A10" s="301" t="s">
        <v>340</v>
      </c>
      <c r="B10" s="302" t="s">
        <v>341</v>
      </c>
      <c r="C10" s="303" t="s">
        <v>43</v>
      </c>
      <c r="D10" s="304">
        <v>0</v>
      </c>
      <c r="E10" s="304">
        <v>0</v>
      </c>
      <c r="F10" s="304">
        <v>4657.5</v>
      </c>
      <c r="G10" s="304">
        <v>4657</v>
      </c>
      <c r="H10" s="304">
        <f>'[6]Расчет надбавок РЦН с сент2017'!C4</f>
        <v>5520</v>
      </c>
      <c r="I10" s="303" t="s">
        <v>344</v>
      </c>
    </row>
    <row r="11" spans="1:9" ht="36" x14ac:dyDescent="0.2">
      <c r="A11" s="301" t="s">
        <v>340</v>
      </c>
      <c r="B11" s="302" t="s">
        <v>341</v>
      </c>
      <c r="C11" s="303" t="s">
        <v>345</v>
      </c>
      <c r="D11" s="304">
        <v>14430.7899</v>
      </c>
      <c r="E11" s="304">
        <v>12649.999999999998</v>
      </c>
      <c r="F11" s="304">
        <v>18000</v>
      </c>
      <c r="G11" s="304">
        <v>18000</v>
      </c>
      <c r="H11" s="304">
        <f>'[6]Расчет надбавок РЦН с сент2017'!C5</f>
        <v>23000</v>
      </c>
      <c r="I11" s="303" t="s">
        <v>342</v>
      </c>
    </row>
    <row r="12" spans="1:9" ht="38.25" x14ac:dyDescent="0.2">
      <c r="A12" s="301" t="s">
        <v>340</v>
      </c>
      <c r="B12" s="302" t="s">
        <v>341</v>
      </c>
      <c r="C12" s="303" t="s">
        <v>346</v>
      </c>
      <c r="D12" s="304">
        <v>0</v>
      </c>
      <c r="E12" s="304">
        <v>0</v>
      </c>
      <c r="F12" s="304">
        <v>11500</v>
      </c>
      <c r="G12" s="304">
        <v>11500</v>
      </c>
      <c r="H12" s="304"/>
      <c r="I12" s="303" t="s">
        <v>344</v>
      </c>
    </row>
    <row r="13" spans="1:9" ht="38.25" x14ac:dyDescent="0.2">
      <c r="A13" s="301" t="s">
        <v>340</v>
      </c>
      <c r="B13" s="302" t="s">
        <v>341</v>
      </c>
      <c r="C13" s="303" t="s">
        <v>347</v>
      </c>
      <c r="D13" s="305">
        <v>0</v>
      </c>
      <c r="E13" s="304">
        <v>10000.215351812367</v>
      </c>
      <c r="F13" s="304">
        <v>25110</v>
      </c>
      <c r="G13" s="304">
        <v>25110</v>
      </c>
      <c r="H13" s="304">
        <v>25110</v>
      </c>
      <c r="I13" s="303" t="s">
        <v>348</v>
      </c>
    </row>
    <row r="14" spans="1:9" ht="38.25" x14ac:dyDescent="0.2">
      <c r="A14" s="301" t="s">
        <v>340</v>
      </c>
      <c r="B14" s="302" t="s">
        <v>341</v>
      </c>
      <c r="C14" s="303" t="s">
        <v>349</v>
      </c>
      <c r="D14" s="305">
        <v>0</v>
      </c>
      <c r="E14" s="304">
        <v>4620.1087420042641</v>
      </c>
      <c r="F14" s="304">
        <v>23000</v>
      </c>
      <c r="G14" s="304">
        <v>23000</v>
      </c>
      <c r="H14" s="304">
        <v>23000</v>
      </c>
      <c r="I14" s="303" t="s">
        <v>348</v>
      </c>
    </row>
    <row r="15" spans="1:9" ht="38.25" x14ac:dyDescent="0.2">
      <c r="A15" s="301" t="s">
        <v>340</v>
      </c>
      <c r="B15" s="302" t="s">
        <v>341</v>
      </c>
      <c r="C15" s="303" t="s">
        <v>350</v>
      </c>
      <c r="D15" s="304">
        <v>0</v>
      </c>
      <c r="E15" s="304">
        <v>0</v>
      </c>
      <c r="F15" s="304">
        <v>53086</v>
      </c>
      <c r="G15" s="304">
        <v>53086</v>
      </c>
      <c r="H15" s="304">
        <f>'[6]Расчет надбавок РЦН с сент2017'!C6</f>
        <v>55000</v>
      </c>
      <c r="I15" s="303" t="s">
        <v>351</v>
      </c>
    </row>
    <row r="16" spans="1:9" ht="38.25" x14ac:dyDescent="0.2">
      <c r="A16" s="301" t="s">
        <v>340</v>
      </c>
      <c r="B16" s="302" t="s">
        <v>341</v>
      </c>
      <c r="C16" s="303" t="s">
        <v>352</v>
      </c>
      <c r="D16" s="304">
        <v>0</v>
      </c>
      <c r="E16" s="304">
        <v>0</v>
      </c>
      <c r="F16" s="304">
        <v>56121</v>
      </c>
      <c r="G16" s="304">
        <v>56121</v>
      </c>
      <c r="H16" s="304">
        <f>'[6]Расчет надбавок РЦН с сент2017'!C7</f>
        <v>65000</v>
      </c>
      <c r="I16" s="303" t="s">
        <v>351</v>
      </c>
    </row>
    <row r="17" spans="1:9" ht="38.25" x14ac:dyDescent="0.2">
      <c r="A17" s="301" t="s">
        <v>340</v>
      </c>
      <c r="B17" s="302" t="s">
        <v>341</v>
      </c>
      <c r="C17" s="306" t="s">
        <v>353</v>
      </c>
      <c r="D17" s="305">
        <v>0</v>
      </c>
      <c r="E17" s="304">
        <v>9249.9808102345396</v>
      </c>
      <c r="F17" s="304">
        <v>10440</v>
      </c>
      <c r="G17" s="304">
        <v>10440</v>
      </c>
      <c r="H17" s="304"/>
      <c r="I17" s="303" t="s">
        <v>348</v>
      </c>
    </row>
    <row r="18" spans="1:9" ht="36" x14ac:dyDescent="0.2">
      <c r="A18" s="301" t="s">
        <v>340</v>
      </c>
      <c r="B18" s="302" t="s">
        <v>341</v>
      </c>
      <c r="C18" s="303" t="s">
        <v>354</v>
      </c>
      <c r="D18" s="304">
        <v>17316.6525</v>
      </c>
      <c r="E18" s="304">
        <v>14000.2925</v>
      </c>
      <c r="F18" s="304">
        <v>18000</v>
      </c>
      <c r="G18" s="304">
        <v>18000</v>
      </c>
      <c r="H18" s="304">
        <f>'[6]Расчет надбавок РЦН с сент2017'!C8</f>
        <v>23000</v>
      </c>
      <c r="I18" s="303" t="s">
        <v>342</v>
      </c>
    </row>
    <row r="19" spans="1:9" ht="36" x14ac:dyDescent="0.2">
      <c r="A19" s="301" t="s">
        <v>340</v>
      </c>
      <c r="B19" s="302" t="s">
        <v>341</v>
      </c>
      <c r="C19" s="303" t="s">
        <v>355</v>
      </c>
      <c r="D19" s="304">
        <v>2461.5</v>
      </c>
      <c r="E19" s="304">
        <v>8400.0549999999985</v>
      </c>
      <c r="F19" s="304">
        <v>7680</v>
      </c>
      <c r="G19" s="304">
        <v>7680</v>
      </c>
      <c r="H19" s="304">
        <f>'[6]Расчет надбавок РЦН с сент2017'!C9</f>
        <v>13020</v>
      </c>
      <c r="I19" s="303" t="s">
        <v>342</v>
      </c>
    </row>
    <row r="20" spans="1:9" ht="36" x14ac:dyDescent="0.2">
      <c r="A20" s="301" t="s">
        <v>340</v>
      </c>
      <c r="B20" s="302" t="s">
        <v>341</v>
      </c>
      <c r="C20" s="303" t="s">
        <v>82</v>
      </c>
      <c r="D20" s="304">
        <v>2461.5</v>
      </c>
      <c r="E20" s="304">
        <v>4620</v>
      </c>
      <c r="F20" s="304">
        <v>4416</v>
      </c>
      <c r="G20" s="304">
        <v>4416</v>
      </c>
      <c r="H20" s="304">
        <f>'[6]Расчет надбавок РЦН с сент2017'!C10</f>
        <v>7350</v>
      </c>
      <c r="I20" s="303" t="s">
        <v>342</v>
      </c>
    </row>
    <row r="21" spans="1:9" ht="36" x14ac:dyDescent="0.2">
      <c r="A21" s="301" t="s">
        <v>340</v>
      </c>
      <c r="B21" s="302" t="s">
        <v>341</v>
      </c>
      <c r="C21" s="303" t="s">
        <v>356</v>
      </c>
      <c r="D21" s="304">
        <v>3938.3999999999996</v>
      </c>
      <c r="E21" s="304">
        <v>10999.842499999999</v>
      </c>
      <c r="F21" s="304">
        <v>7200</v>
      </c>
      <c r="G21" s="304">
        <v>7200</v>
      </c>
      <c r="H21" s="304">
        <f>'[6]Расчет надбавок РЦН с сент2017'!C11</f>
        <v>11500</v>
      </c>
      <c r="I21" s="303" t="s">
        <v>342</v>
      </c>
    </row>
    <row r="22" spans="1:9" ht="36" x14ac:dyDescent="0.2">
      <c r="A22" s="301" t="s">
        <v>340</v>
      </c>
      <c r="B22" s="302" t="s">
        <v>341</v>
      </c>
      <c r="C22" s="303" t="s">
        <v>357</v>
      </c>
      <c r="D22" s="304">
        <v>0</v>
      </c>
      <c r="E22" s="304">
        <v>0</v>
      </c>
      <c r="F22" s="304">
        <v>6240</v>
      </c>
      <c r="G22" s="304">
        <v>6240</v>
      </c>
      <c r="H22" s="304">
        <f>'[6]Расчет надбавок РЦН с сент2017'!C12</f>
        <v>11500</v>
      </c>
      <c r="I22" s="303" t="s">
        <v>342</v>
      </c>
    </row>
    <row r="23" spans="1:9" ht="36" x14ac:dyDescent="0.2">
      <c r="A23" s="301" t="s">
        <v>340</v>
      </c>
      <c r="B23" s="302" t="s">
        <v>341</v>
      </c>
      <c r="C23" s="303" t="s">
        <v>358</v>
      </c>
      <c r="D23" s="304">
        <v>23088.87</v>
      </c>
      <c r="E23" s="304">
        <v>13200</v>
      </c>
      <c r="F23" s="304">
        <v>12750</v>
      </c>
      <c r="G23" s="304">
        <v>12750</v>
      </c>
      <c r="H23" s="304">
        <f>'[6]Расчет надбавок РЦН с сент2017'!C13</f>
        <v>12750.079854000001</v>
      </c>
      <c r="I23" s="303" t="s">
        <v>342</v>
      </c>
    </row>
    <row r="24" spans="1:9" ht="36" x14ac:dyDescent="0.2">
      <c r="A24" s="301" t="s">
        <v>340</v>
      </c>
      <c r="B24" s="302" t="s">
        <v>341</v>
      </c>
      <c r="C24" s="303" t="s">
        <v>359</v>
      </c>
      <c r="D24" s="304">
        <v>20203.007399999999</v>
      </c>
      <c r="E24" s="304">
        <v>11180</v>
      </c>
      <c r="F24" s="304">
        <v>11700</v>
      </c>
      <c r="G24" s="304">
        <v>11700</v>
      </c>
      <c r="H24" s="304">
        <f>'[6]Расчет надбавок РЦН с сент2017'!C14</f>
        <v>14500</v>
      </c>
      <c r="I24" s="303" t="s">
        <v>342</v>
      </c>
    </row>
    <row r="25" spans="1:9" ht="36" x14ac:dyDescent="0.2">
      <c r="A25" s="301" t="s">
        <v>340</v>
      </c>
      <c r="B25" s="302" t="s">
        <v>341</v>
      </c>
      <c r="C25" s="303" t="s">
        <v>360</v>
      </c>
      <c r="D25" s="304">
        <v>0</v>
      </c>
      <c r="E25" s="304">
        <v>9300</v>
      </c>
      <c r="F25" s="304">
        <v>11160</v>
      </c>
      <c r="G25" s="304">
        <v>11160</v>
      </c>
      <c r="H25" s="304"/>
      <c r="I25" s="303" t="s">
        <v>342</v>
      </c>
    </row>
    <row r="26" spans="1:9" ht="36" x14ac:dyDescent="0.2">
      <c r="A26" s="301" t="s">
        <v>340</v>
      </c>
      <c r="B26" s="302" t="s">
        <v>341</v>
      </c>
      <c r="C26" s="303" t="s">
        <v>361</v>
      </c>
      <c r="D26" s="304">
        <v>0</v>
      </c>
      <c r="E26" s="304">
        <v>0</v>
      </c>
      <c r="F26" s="304">
        <v>10230</v>
      </c>
      <c r="G26" s="304">
        <v>10230</v>
      </c>
      <c r="H26" s="304"/>
      <c r="I26" s="303" t="s">
        <v>342</v>
      </c>
    </row>
    <row r="27" spans="1:9" x14ac:dyDescent="0.2">
      <c r="A27" s="301"/>
      <c r="B27" s="301"/>
      <c r="C27" s="303"/>
      <c r="D27" s="304"/>
      <c r="E27" s="304"/>
      <c r="F27" s="304"/>
      <c r="G27" s="304"/>
      <c r="H27" s="304"/>
      <c r="I27" s="303"/>
    </row>
    <row r="28" spans="1:9" ht="25.5" x14ac:dyDescent="0.2">
      <c r="A28" s="301" t="s">
        <v>340</v>
      </c>
      <c r="B28" s="302" t="s">
        <v>362</v>
      </c>
      <c r="C28" s="303" t="s">
        <v>363</v>
      </c>
      <c r="D28" s="304">
        <v>147.69</v>
      </c>
      <c r="E28" s="304">
        <v>60.25</v>
      </c>
      <c r="F28" s="304">
        <v>137</v>
      </c>
      <c r="G28" s="304">
        <v>137</v>
      </c>
      <c r="H28" s="304"/>
      <c r="I28" s="303" t="s">
        <v>364</v>
      </c>
    </row>
    <row r="29" spans="1:9" ht="25.5" x14ac:dyDescent="0.2">
      <c r="A29" s="301" t="s">
        <v>340</v>
      </c>
      <c r="B29" s="302" t="s">
        <v>362</v>
      </c>
      <c r="C29" s="303" t="s">
        <v>365</v>
      </c>
      <c r="D29" s="304">
        <v>147.69</v>
      </c>
      <c r="E29" s="304">
        <v>60.25</v>
      </c>
      <c r="F29" s="304">
        <v>137</v>
      </c>
      <c r="G29" s="304">
        <v>137</v>
      </c>
      <c r="H29" s="304"/>
      <c r="I29" s="303" t="s">
        <v>364</v>
      </c>
    </row>
    <row r="30" spans="1:9" ht="25.5" x14ac:dyDescent="0.2">
      <c r="A30" s="301" t="s">
        <v>340</v>
      </c>
      <c r="B30" s="302" t="s">
        <v>362</v>
      </c>
      <c r="C30" s="303" t="s">
        <v>366</v>
      </c>
      <c r="D30" s="304">
        <v>0</v>
      </c>
      <c r="E30" s="304">
        <v>0</v>
      </c>
      <c r="F30" s="304">
        <v>303</v>
      </c>
      <c r="G30" s="304">
        <v>303</v>
      </c>
      <c r="H30" s="304"/>
      <c r="I30" s="303" t="s">
        <v>367</v>
      </c>
    </row>
    <row r="31" spans="1:9" ht="38.25" x14ac:dyDescent="0.2">
      <c r="A31" s="301" t="s">
        <v>340</v>
      </c>
      <c r="B31" s="302" t="s">
        <v>362</v>
      </c>
      <c r="C31" s="303" t="s">
        <v>368</v>
      </c>
      <c r="D31" s="304">
        <v>98.46</v>
      </c>
      <c r="E31" s="304">
        <v>0</v>
      </c>
      <c r="F31" s="304">
        <v>190</v>
      </c>
      <c r="G31" s="304">
        <v>190</v>
      </c>
      <c r="H31" s="304"/>
      <c r="I31" s="303" t="s">
        <v>367</v>
      </c>
    </row>
    <row r="32" spans="1:9" ht="25.5" x14ac:dyDescent="0.2">
      <c r="A32" s="301" t="s">
        <v>340</v>
      </c>
      <c r="B32" s="302" t="s">
        <v>362</v>
      </c>
      <c r="C32" s="303" t="s">
        <v>369</v>
      </c>
      <c r="D32" s="304">
        <v>0</v>
      </c>
      <c r="E32" s="304">
        <v>0</v>
      </c>
      <c r="F32" s="304">
        <v>341</v>
      </c>
      <c r="G32" s="304">
        <v>341</v>
      </c>
      <c r="H32" s="304"/>
      <c r="I32" s="303" t="s">
        <v>367</v>
      </c>
    </row>
    <row r="33" spans="1:9" ht="37.5" customHeight="1" x14ac:dyDescent="0.2">
      <c r="A33" s="301" t="s">
        <v>340</v>
      </c>
      <c r="B33" s="302" t="s">
        <v>341</v>
      </c>
      <c r="C33" s="306" t="s">
        <v>370</v>
      </c>
      <c r="D33" s="304"/>
      <c r="E33" s="304"/>
      <c r="F33" s="304"/>
      <c r="G33" s="304"/>
      <c r="H33" s="304"/>
      <c r="I33" s="303" t="s">
        <v>371</v>
      </c>
    </row>
    <row r="34" spans="1:9" ht="37.5" customHeight="1" x14ac:dyDescent="0.2">
      <c r="A34" s="301" t="s">
        <v>340</v>
      </c>
      <c r="B34" s="302" t="s">
        <v>341</v>
      </c>
      <c r="C34" s="306" t="s">
        <v>372</v>
      </c>
      <c r="D34" s="304"/>
      <c r="E34" s="304"/>
      <c r="F34" s="304"/>
      <c r="G34" s="304"/>
      <c r="H34" s="304"/>
      <c r="I34" s="303" t="s">
        <v>371</v>
      </c>
    </row>
    <row r="35" spans="1:9" ht="37.5" customHeight="1" x14ac:dyDescent="0.2">
      <c r="A35" s="301" t="s">
        <v>340</v>
      </c>
      <c r="B35" s="302" t="s">
        <v>341</v>
      </c>
      <c r="C35" s="306" t="s">
        <v>373</v>
      </c>
      <c r="D35" s="304"/>
      <c r="E35" s="304"/>
      <c r="F35" s="304"/>
      <c r="G35" s="304"/>
      <c r="H35" s="304"/>
      <c r="I35" s="303" t="s">
        <v>371</v>
      </c>
    </row>
    <row r="36" spans="1:9" ht="37.5" customHeight="1" x14ac:dyDescent="0.2">
      <c r="A36" s="301" t="s">
        <v>340</v>
      </c>
      <c r="B36" s="302" t="s">
        <v>341</v>
      </c>
      <c r="C36" s="306" t="s">
        <v>374</v>
      </c>
      <c r="D36" s="304"/>
      <c r="E36" s="304"/>
      <c r="F36" s="304"/>
      <c r="G36" s="304"/>
      <c r="H36" s="304"/>
      <c r="I36" s="303" t="s">
        <v>371</v>
      </c>
    </row>
    <row r="37" spans="1:9" ht="37.5" customHeight="1" x14ac:dyDescent="0.2">
      <c r="A37" s="301" t="s">
        <v>340</v>
      </c>
      <c r="B37" s="302" t="s">
        <v>341</v>
      </c>
      <c r="C37" s="306" t="s">
        <v>375</v>
      </c>
      <c r="D37" s="304"/>
      <c r="E37" s="304"/>
      <c r="F37" s="304"/>
      <c r="G37" s="304"/>
      <c r="H37" s="304"/>
      <c r="I37" s="303" t="s">
        <v>371</v>
      </c>
    </row>
    <row r="38" spans="1:9" ht="37.5" customHeight="1" x14ac:dyDescent="0.2">
      <c r="A38" s="301" t="s">
        <v>340</v>
      </c>
      <c r="B38" s="302" t="s">
        <v>341</v>
      </c>
      <c r="C38" s="306" t="s">
        <v>376</v>
      </c>
      <c r="D38" s="304"/>
      <c r="E38" s="304"/>
      <c r="F38" s="304"/>
      <c r="G38" s="304"/>
      <c r="H38" s="304"/>
      <c r="I38" s="303" t="s">
        <v>371</v>
      </c>
    </row>
    <row r="39" spans="1:9" ht="37.5" customHeight="1" x14ac:dyDescent="0.2">
      <c r="A39" s="301" t="s">
        <v>340</v>
      </c>
      <c r="B39" s="302" t="s">
        <v>341</v>
      </c>
      <c r="C39" s="306" t="s">
        <v>377</v>
      </c>
      <c r="D39" s="304"/>
      <c r="E39" s="304"/>
      <c r="F39" s="304"/>
      <c r="G39" s="304"/>
      <c r="H39" s="304"/>
      <c r="I39" s="303" t="s">
        <v>371</v>
      </c>
    </row>
    <row r="40" spans="1:9" ht="37.5" customHeight="1" x14ac:dyDescent="0.2">
      <c r="A40" s="301" t="s">
        <v>340</v>
      </c>
      <c r="B40" s="302" t="s">
        <v>341</v>
      </c>
      <c r="C40" s="306" t="s">
        <v>378</v>
      </c>
      <c r="D40" s="304"/>
      <c r="E40" s="304"/>
      <c r="F40" s="304"/>
      <c r="G40" s="304"/>
      <c r="H40" s="304"/>
      <c r="I40" s="303" t="s">
        <v>371</v>
      </c>
    </row>
    <row r="41" spans="1:9" ht="37.5" customHeight="1" x14ac:dyDescent="0.2">
      <c r="A41" s="301" t="s">
        <v>340</v>
      </c>
      <c r="B41" s="302" t="s">
        <v>341</v>
      </c>
      <c r="C41" s="306" t="s">
        <v>379</v>
      </c>
      <c r="D41" s="304"/>
      <c r="E41" s="304"/>
      <c r="F41" s="304"/>
      <c r="G41" s="304"/>
      <c r="H41" s="304"/>
      <c r="I41" s="303" t="s">
        <v>371</v>
      </c>
    </row>
    <row r="42" spans="1:9" ht="37.5" customHeight="1" x14ac:dyDescent="0.2">
      <c r="A42" s="301" t="s">
        <v>340</v>
      </c>
      <c r="B42" s="302" t="s">
        <v>341</v>
      </c>
      <c r="C42" s="306" t="s">
        <v>380</v>
      </c>
      <c r="D42" s="304"/>
      <c r="E42" s="304"/>
      <c r="F42" s="304"/>
      <c r="G42" s="304"/>
      <c r="H42" s="304"/>
      <c r="I42" s="303" t="s">
        <v>371</v>
      </c>
    </row>
    <row r="43" spans="1:9" ht="37.5" customHeight="1" x14ac:dyDescent="0.2">
      <c r="A43" s="301" t="s">
        <v>340</v>
      </c>
      <c r="B43" s="302" t="s">
        <v>341</v>
      </c>
      <c r="C43" s="306" t="s">
        <v>381</v>
      </c>
      <c r="D43" s="304"/>
      <c r="E43" s="304"/>
      <c r="F43" s="304"/>
      <c r="G43" s="304"/>
      <c r="H43" s="304"/>
      <c r="I43" s="303" t="s">
        <v>371</v>
      </c>
    </row>
    <row r="44" spans="1:9" ht="28.5" customHeight="1" x14ac:dyDescent="0.2">
      <c r="A44" s="301" t="s">
        <v>340</v>
      </c>
      <c r="B44" s="302" t="s">
        <v>362</v>
      </c>
      <c r="C44" s="306" t="s">
        <v>382</v>
      </c>
      <c r="D44" s="304"/>
      <c r="E44" s="304"/>
      <c r="F44" s="304"/>
      <c r="G44" s="304"/>
      <c r="H44" s="304"/>
      <c r="I44" s="303" t="s">
        <v>383</v>
      </c>
    </row>
    <row r="45" spans="1:9" ht="28.5" customHeight="1" x14ac:dyDescent="0.2">
      <c r="A45" s="301" t="s">
        <v>340</v>
      </c>
      <c r="B45" s="302" t="s">
        <v>362</v>
      </c>
      <c r="C45" s="306" t="s">
        <v>384</v>
      </c>
      <c r="D45" s="304"/>
      <c r="E45" s="304"/>
      <c r="F45" s="304"/>
      <c r="G45" s="304"/>
      <c r="H45" s="304"/>
      <c r="I45" s="303" t="s">
        <v>383</v>
      </c>
    </row>
    <row r="46" spans="1:9" ht="28.5" customHeight="1" x14ac:dyDescent="0.2">
      <c r="A46" s="301" t="s">
        <v>340</v>
      </c>
      <c r="B46" s="302" t="s">
        <v>362</v>
      </c>
      <c r="C46" s="306" t="s">
        <v>385</v>
      </c>
      <c r="D46" s="304"/>
      <c r="E46" s="304"/>
      <c r="F46" s="304"/>
      <c r="G46" s="304"/>
      <c r="H46" s="304"/>
      <c r="I46" s="303" t="s">
        <v>383</v>
      </c>
    </row>
    <row r="47" spans="1:9" ht="28.5" customHeight="1" x14ac:dyDescent="0.2">
      <c r="A47" s="301" t="s">
        <v>340</v>
      </c>
      <c r="B47" s="302" t="s">
        <v>362</v>
      </c>
      <c r="C47" s="306" t="s">
        <v>386</v>
      </c>
      <c r="D47" s="304"/>
      <c r="E47" s="304"/>
      <c r="F47" s="304"/>
      <c r="G47" s="304"/>
      <c r="H47" s="304"/>
      <c r="I47" s="303" t="s">
        <v>383</v>
      </c>
    </row>
    <row r="48" spans="1:9" ht="28.5" customHeight="1" x14ac:dyDescent="0.2">
      <c r="A48" s="301" t="s">
        <v>340</v>
      </c>
      <c r="B48" s="302" t="s">
        <v>362</v>
      </c>
      <c r="C48" s="306" t="s">
        <v>387</v>
      </c>
      <c r="D48" s="304"/>
      <c r="E48" s="304"/>
      <c r="F48" s="304"/>
      <c r="G48" s="304"/>
      <c r="H48" s="304"/>
      <c r="I48" s="303" t="s">
        <v>388</v>
      </c>
    </row>
    <row r="49" spans="1:9" ht="28.5" customHeight="1" x14ac:dyDescent="0.2">
      <c r="A49" s="301" t="s">
        <v>340</v>
      </c>
      <c r="B49" s="302" t="s">
        <v>362</v>
      </c>
      <c r="C49" s="306" t="s">
        <v>389</v>
      </c>
      <c r="D49" s="304"/>
      <c r="E49" s="304"/>
      <c r="F49" s="304"/>
      <c r="G49" s="304"/>
      <c r="H49" s="304"/>
      <c r="I49" s="303" t="s">
        <v>383</v>
      </c>
    </row>
    <row r="50" spans="1:9" ht="28.5" customHeight="1" x14ac:dyDescent="0.2">
      <c r="A50" s="301" t="s">
        <v>340</v>
      </c>
      <c r="B50" s="302" t="s">
        <v>362</v>
      </c>
      <c r="C50" s="306" t="s">
        <v>390</v>
      </c>
      <c r="D50" s="304"/>
      <c r="E50" s="304"/>
      <c r="F50" s="304"/>
      <c r="G50" s="304"/>
      <c r="H50" s="304"/>
      <c r="I50" s="303" t="s">
        <v>383</v>
      </c>
    </row>
    <row r="51" spans="1:9" ht="36.75" customHeight="1" x14ac:dyDescent="0.2">
      <c r="A51" s="301" t="s">
        <v>340</v>
      </c>
      <c r="B51" s="302" t="s">
        <v>341</v>
      </c>
      <c r="C51" s="306" t="s">
        <v>391</v>
      </c>
      <c r="D51" s="304"/>
      <c r="E51" s="304"/>
      <c r="F51" s="304"/>
      <c r="G51" s="304"/>
      <c r="H51" s="304"/>
      <c r="I51" s="303" t="s">
        <v>371</v>
      </c>
    </row>
    <row r="52" spans="1:9" ht="36.75" customHeight="1" x14ac:dyDescent="0.2">
      <c r="A52" s="301" t="s">
        <v>340</v>
      </c>
      <c r="B52" s="302" t="s">
        <v>341</v>
      </c>
      <c r="C52" s="306" t="s">
        <v>392</v>
      </c>
      <c r="D52" s="304"/>
      <c r="E52" s="304"/>
      <c r="F52" s="304"/>
      <c r="G52" s="304"/>
      <c r="H52" s="304"/>
      <c r="I52" s="303" t="s">
        <v>371</v>
      </c>
    </row>
    <row r="53" spans="1:9" ht="36.75" customHeight="1" x14ac:dyDescent="0.2">
      <c r="A53" s="301" t="s">
        <v>340</v>
      </c>
      <c r="B53" s="302" t="s">
        <v>341</v>
      </c>
      <c r="C53" s="306" t="s">
        <v>393</v>
      </c>
      <c r="D53" s="304"/>
      <c r="E53" s="304"/>
      <c r="F53" s="304"/>
      <c r="G53" s="304"/>
      <c r="H53" s="304"/>
      <c r="I53" s="303" t="s">
        <v>371</v>
      </c>
    </row>
    <row r="54" spans="1:9" ht="36.75" customHeight="1" x14ac:dyDescent="0.2">
      <c r="A54" s="301" t="s">
        <v>340</v>
      </c>
      <c r="B54" s="302" t="s">
        <v>341</v>
      </c>
      <c r="C54" s="306" t="s">
        <v>394</v>
      </c>
      <c r="D54" s="304"/>
      <c r="E54" s="304"/>
      <c r="F54" s="304"/>
      <c r="G54" s="304"/>
      <c r="H54" s="304"/>
      <c r="I54" s="303" t="s">
        <v>371</v>
      </c>
    </row>
    <row r="55" spans="1:9" ht="36.75" customHeight="1" x14ac:dyDescent="0.2">
      <c r="A55" s="301" t="s">
        <v>340</v>
      </c>
      <c r="B55" s="302" t="s">
        <v>341</v>
      </c>
      <c r="C55" s="306" t="s">
        <v>395</v>
      </c>
      <c r="D55" s="304"/>
      <c r="E55" s="304"/>
      <c r="F55" s="304"/>
      <c r="G55" s="304"/>
      <c r="H55" s="304"/>
      <c r="I55" s="303" t="s">
        <v>371</v>
      </c>
    </row>
    <row r="56" spans="1:9" ht="36.75" customHeight="1" x14ac:dyDescent="0.2">
      <c r="A56" s="301" t="s">
        <v>340</v>
      </c>
      <c r="B56" s="302" t="s">
        <v>341</v>
      </c>
      <c r="C56" s="306" t="s">
        <v>396</v>
      </c>
      <c r="D56" s="304"/>
      <c r="E56" s="304"/>
      <c r="F56" s="304"/>
      <c r="G56" s="304"/>
      <c r="H56" s="304"/>
      <c r="I56" s="303" t="s">
        <v>371</v>
      </c>
    </row>
    <row r="57" spans="1:9" ht="36.75" customHeight="1" x14ac:dyDescent="0.2">
      <c r="A57" s="301" t="s">
        <v>340</v>
      </c>
      <c r="B57" s="302" t="s">
        <v>341</v>
      </c>
      <c r="C57" s="306" t="s">
        <v>397</v>
      </c>
      <c r="D57" s="304"/>
      <c r="E57" s="304"/>
      <c r="F57" s="304"/>
      <c r="G57" s="304"/>
      <c r="H57" s="304"/>
      <c r="I57" s="303" t="s">
        <v>371</v>
      </c>
    </row>
    <row r="58" spans="1:9" ht="36.75" customHeight="1" x14ac:dyDescent="0.2">
      <c r="A58" s="301" t="s">
        <v>340</v>
      </c>
      <c r="B58" s="302" t="s">
        <v>341</v>
      </c>
      <c r="C58" s="306" t="s">
        <v>398</v>
      </c>
      <c r="D58" s="304"/>
      <c r="E58" s="304"/>
      <c r="F58" s="304"/>
      <c r="G58" s="304"/>
      <c r="H58" s="304"/>
      <c r="I58" s="303" t="s">
        <v>371</v>
      </c>
    </row>
    <row r="59" spans="1:9" ht="36.75" customHeight="1" x14ac:dyDescent="0.2">
      <c r="A59" s="301" t="s">
        <v>340</v>
      </c>
      <c r="B59" s="302" t="s">
        <v>341</v>
      </c>
      <c r="C59" s="306" t="s">
        <v>399</v>
      </c>
      <c r="D59" s="304"/>
      <c r="E59" s="304"/>
      <c r="F59" s="304"/>
      <c r="G59" s="304"/>
      <c r="H59" s="304"/>
      <c r="I59" s="303" t="s">
        <v>371</v>
      </c>
    </row>
    <row r="60" spans="1:9" ht="36.75" customHeight="1" x14ac:dyDescent="0.2">
      <c r="A60" s="301" t="s">
        <v>340</v>
      </c>
      <c r="B60" s="302" t="s">
        <v>341</v>
      </c>
      <c r="C60" s="306" t="s">
        <v>400</v>
      </c>
      <c r="D60" s="304"/>
      <c r="E60" s="304"/>
      <c r="F60" s="304"/>
      <c r="G60" s="304"/>
      <c r="H60" s="304"/>
      <c r="I60" s="303" t="s">
        <v>371</v>
      </c>
    </row>
    <row r="61" spans="1:9" ht="36.75" customHeight="1" x14ac:dyDescent="0.2">
      <c r="A61" s="301" t="s">
        <v>340</v>
      </c>
      <c r="B61" s="302" t="s">
        <v>341</v>
      </c>
      <c r="C61" s="306" t="s">
        <v>401</v>
      </c>
      <c r="D61" s="304"/>
      <c r="E61" s="304"/>
      <c r="F61" s="304"/>
      <c r="G61" s="304"/>
      <c r="H61" s="304"/>
      <c r="I61" s="303" t="s">
        <v>371</v>
      </c>
    </row>
    <row r="62" spans="1:9" ht="38.25" x14ac:dyDescent="0.2">
      <c r="A62" s="301" t="s">
        <v>340</v>
      </c>
      <c r="B62" s="302" t="s">
        <v>362</v>
      </c>
      <c r="C62" s="306" t="s">
        <v>402</v>
      </c>
      <c r="D62" s="304"/>
      <c r="E62" s="304"/>
      <c r="F62" s="304"/>
      <c r="G62" s="304"/>
      <c r="H62" s="304"/>
      <c r="I62" s="303" t="s">
        <v>383</v>
      </c>
    </row>
    <row r="63" spans="1:9" ht="38.25" x14ac:dyDescent="0.2">
      <c r="A63" s="301" t="s">
        <v>340</v>
      </c>
      <c r="B63" s="302" t="s">
        <v>362</v>
      </c>
      <c r="C63" s="306" t="s">
        <v>403</v>
      </c>
      <c r="D63" s="304"/>
      <c r="E63" s="304"/>
      <c r="F63" s="304"/>
      <c r="G63" s="304"/>
      <c r="H63" s="304"/>
      <c r="I63" s="303" t="s">
        <v>383</v>
      </c>
    </row>
    <row r="64" spans="1:9" ht="28.5" customHeight="1" x14ac:dyDescent="0.2">
      <c r="A64" s="301" t="s">
        <v>340</v>
      </c>
      <c r="B64" s="302" t="s">
        <v>341</v>
      </c>
      <c r="C64" s="306" t="s">
        <v>404</v>
      </c>
      <c r="D64" s="304"/>
      <c r="E64" s="304"/>
      <c r="F64" s="304"/>
      <c r="G64" s="304"/>
      <c r="H64" s="304"/>
      <c r="I64" s="303" t="s">
        <v>405</v>
      </c>
    </row>
    <row r="65" spans="1:9" ht="28.5" customHeight="1" x14ac:dyDescent="0.2">
      <c r="A65" s="301" t="s">
        <v>340</v>
      </c>
      <c r="B65" s="302" t="s">
        <v>362</v>
      </c>
      <c r="C65" s="306" t="s">
        <v>406</v>
      </c>
      <c r="D65" s="304"/>
      <c r="E65" s="304"/>
      <c r="F65" s="304"/>
      <c r="G65" s="304"/>
      <c r="H65" s="304"/>
      <c r="I65" s="303" t="s">
        <v>405</v>
      </c>
    </row>
    <row r="66" spans="1:9" ht="28.5" customHeight="1" x14ac:dyDescent="0.2">
      <c r="A66" s="301" t="s">
        <v>340</v>
      </c>
      <c r="B66" s="302" t="s">
        <v>341</v>
      </c>
      <c r="C66" s="306" t="s">
        <v>407</v>
      </c>
      <c r="D66" s="304"/>
      <c r="E66" s="304"/>
      <c r="F66" s="304"/>
      <c r="G66" s="304"/>
      <c r="H66" s="304"/>
      <c r="I66" s="303" t="s">
        <v>405</v>
      </c>
    </row>
    <row r="67" spans="1:9" ht="28.5" customHeight="1" x14ac:dyDescent="0.2">
      <c r="A67" s="301" t="s">
        <v>340</v>
      </c>
      <c r="B67" s="302" t="s">
        <v>362</v>
      </c>
      <c r="C67" s="306" t="s">
        <v>408</v>
      </c>
      <c r="D67" s="304"/>
      <c r="E67" s="304"/>
      <c r="F67" s="304"/>
      <c r="G67" s="304"/>
      <c r="H67" s="304"/>
      <c r="I67" s="303" t="s">
        <v>405</v>
      </c>
    </row>
    <row r="68" spans="1:9" x14ac:dyDescent="0.2">
      <c r="A68" s="301"/>
      <c r="B68" s="301"/>
      <c r="C68" s="303"/>
      <c r="D68" s="304"/>
      <c r="E68" s="304"/>
      <c r="F68" s="304"/>
      <c r="G68" s="304"/>
      <c r="H68" s="304"/>
      <c r="I68" s="303"/>
    </row>
  </sheetData>
  <autoFilter ref="A6:I68"/>
  <mergeCells count="5">
    <mergeCell ref="A1:I1"/>
    <mergeCell ref="D5:G5"/>
    <mergeCell ref="A2:I2"/>
    <mergeCell ref="A3:I3"/>
    <mergeCell ref="A4:I4"/>
  </mergeCells>
  <pageMargins left="0.70866141732283472" right="0.70866141732283472" top="0.74803149606299213" bottom="0.74803149606299213" header="0.31496062992125984" footer="0.31496062992125984"/>
  <pageSetup paperSize="8" scale="71" fitToHeight="4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673"/>
  <sheetViews>
    <sheetView topLeftCell="A64" zoomScale="90" zoomScaleNormal="90" zoomScaleSheetLayoutView="100" workbookViewId="0">
      <selection activeCell="O6" sqref="O6:P6"/>
    </sheetView>
  </sheetViews>
  <sheetFormatPr defaultRowHeight="12.75" x14ac:dyDescent="0.2"/>
  <cols>
    <col min="1" max="1" width="27.42578125" style="2" customWidth="1"/>
    <col min="2" max="2" width="15.42578125" style="2" customWidth="1"/>
    <col min="3" max="3" width="13.42578125" style="9" customWidth="1"/>
    <col min="4" max="5" width="14.28515625" style="3" customWidth="1"/>
    <col min="6" max="6" width="40.140625" style="10" customWidth="1"/>
    <col min="7" max="7" width="14.42578125" style="8" customWidth="1"/>
    <col min="8" max="8" width="18.5703125" style="12" customWidth="1"/>
    <col min="9" max="9" width="18" style="12" customWidth="1"/>
    <col min="10" max="10" width="20.140625" style="2" customWidth="1"/>
    <col min="11" max="11" width="16.42578125" style="2" customWidth="1"/>
    <col min="12" max="12" width="17.85546875" style="1" customWidth="1"/>
    <col min="13" max="13" width="12.7109375" style="2" bestFit="1" customWidth="1"/>
    <col min="14" max="14" width="14.85546875" style="2" customWidth="1"/>
    <col min="15" max="15" width="14" style="2" customWidth="1"/>
    <col min="16" max="16" width="15.7109375" style="2" customWidth="1"/>
    <col min="17" max="16384" width="9.140625" style="2"/>
  </cols>
  <sheetData>
    <row r="1" spans="1:22" ht="16.5" thickBot="1" x14ac:dyDescent="0.3">
      <c r="A1" s="328" t="s">
        <v>319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</row>
    <row r="2" spans="1:22" s="4" customFormat="1" ht="26.25" thickBot="1" x14ac:dyDescent="0.25">
      <c r="A2" s="69" t="s">
        <v>0</v>
      </c>
      <c r="B2" s="43" t="s">
        <v>7</v>
      </c>
      <c r="C2" s="77" t="s">
        <v>77</v>
      </c>
      <c r="D2" s="135" t="s">
        <v>69</v>
      </c>
      <c r="E2" s="43" t="s">
        <v>70</v>
      </c>
      <c r="F2" s="84" t="s">
        <v>8</v>
      </c>
      <c r="G2" s="69">
        <v>2018</v>
      </c>
      <c r="H2" s="43" t="s">
        <v>160</v>
      </c>
      <c r="I2" s="43" t="s">
        <v>157</v>
      </c>
      <c r="J2" s="43">
        <v>2019</v>
      </c>
      <c r="K2" s="43" t="s">
        <v>158</v>
      </c>
      <c r="L2" s="92">
        <v>2020</v>
      </c>
    </row>
    <row r="3" spans="1:22" s="4" customFormat="1" ht="15.75" thickBot="1" x14ac:dyDescent="0.3">
      <c r="A3" s="315" t="s">
        <v>3</v>
      </c>
      <c r="B3" s="313"/>
      <c r="C3" s="313"/>
      <c r="D3" s="313"/>
      <c r="E3" s="313"/>
      <c r="F3" s="313"/>
      <c r="G3" s="313"/>
      <c r="H3" s="313"/>
      <c r="I3" s="313"/>
      <c r="J3" s="314"/>
    </row>
    <row r="4" spans="1:22" s="4" customFormat="1" ht="64.5" thickBot="1" x14ac:dyDescent="0.25">
      <c r="A4" s="279" t="s">
        <v>41</v>
      </c>
      <c r="B4" s="280">
        <v>25500</v>
      </c>
      <c r="C4" s="281">
        <v>1</v>
      </c>
      <c r="D4" s="260" t="s">
        <v>261</v>
      </c>
      <c r="E4" s="260" t="s">
        <v>9</v>
      </c>
      <c r="F4" s="282" t="s">
        <v>52</v>
      </c>
      <c r="G4" s="283">
        <f>B4*C4*12</f>
        <v>306000</v>
      </c>
      <c r="H4" s="283">
        <v>20000</v>
      </c>
      <c r="I4" s="284">
        <f>H4*0.3</f>
        <v>6000</v>
      </c>
      <c r="J4" s="285">
        <f>I4*C4*12</f>
        <v>72000</v>
      </c>
      <c r="K4" s="286">
        <f>H4*0.25</f>
        <v>5000</v>
      </c>
      <c r="L4" s="286">
        <f>K4*C4*12</f>
        <v>60000</v>
      </c>
    </row>
    <row r="5" spans="1:22" s="4" customFormat="1" ht="51.75" thickBot="1" x14ac:dyDescent="0.25">
      <c r="A5" s="244" t="s">
        <v>44</v>
      </c>
      <c r="B5" s="287">
        <v>19500</v>
      </c>
      <c r="C5" s="288">
        <v>1</v>
      </c>
      <c r="D5" s="260" t="s">
        <v>261</v>
      </c>
      <c r="E5" s="260" t="s">
        <v>9</v>
      </c>
      <c r="F5" s="289" t="s">
        <v>53</v>
      </c>
      <c r="G5" s="283">
        <f t="shared" ref="G5:G13" si="0">B5*C5*12</f>
        <v>234000</v>
      </c>
      <c r="H5" s="290">
        <v>14300</v>
      </c>
      <c r="I5" s="284">
        <f>H5*0.3</f>
        <v>4290</v>
      </c>
      <c r="J5" s="285">
        <f t="shared" ref="J5:J13" si="1">I5*C5*12</f>
        <v>51480</v>
      </c>
      <c r="K5" s="286">
        <f>H5*0.25</f>
        <v>3575</v>
      </c>
      <c r="L5" s="286">
        <f t="shared" ref="L5:L13" si="2">K5*C5*12</f>
        <v>42900</v>
      </c>
      <c r="N5" s="66" t="s">
        <v>7</v>
      </c>
      <c r="O5" s="56" t="s">
        <v>69</v>
      </c>
      <c r="P5" s="67" t="s">
        <v>70</v>
      </c>
    </row>
    <row r="6" spans="1:22" s="4" customFormat="1" ht="77.25" thickBot="1" x14ac:dyDescent="0.25">
      <c r="A6" s="244" t="s">
        <v>42</v>
      </c>
      <c r="B6" s="287">
        <v>6900</v>
      </c>
      <c r="C6" s="288">
        <v>1</v>
      </c>
      <c r="D6" s="260" t="s">
        <v>261</v>
      </c>
      <c r="E6" s="260" t="s">
        <v>9</v>
      </c>
      <c r="F6" s="289" t="s">
        <v>54</v>
      </c>
      <c r="G6" s="283">
        <f t="shared" si="0"/>
        <v>82800</v>
      </c>
      <c r="H6" s="290">
        <v>14300</v>
      </c>
      <c r="I6" s="284">
        <f>H6*0.3</f>
        <v>4290</v>
      </c>
      <c r="J6" s="285">
        <f t="shared" si="1"/>
        <v>51480</v>
      </c>
      <c r="K6" s="286">
        <f>H6*0.25</f>
        <v>3575</v>
      </c>
      <c r="L6" s="286">
        <f t="shared" si="2"/>
        <v>42900</v>
      </c>
      <c r="N6" s="63">
        <f>SUM(G4:G13)+SUM(G15:G17)+SUM(G19:G39)+SUM(G41:G61)</f>
        <v>5606976</v>
      </c>
      <c r="O6" s="68">
        <f>SUM(J4:J13)+SUM(J15:J17)+SUM(J19:J39)+SUM(J41:J61)</f>
        <v>3996446.4</v>
      </c>
      <c r="P6" s="63">
        <f>SUM(L4:L13)+SUM(L15:L17)+SUM(L19:L39)+SUM(L41:L61)</f>
        <v>3590781.6</v>
      </c>
    </row>
    <row r="7" spans="1:22" s="4" customFormat="1" ht="64.5" thickBot="1" x14ac:dyDescent="0.25">
      <c r="A7" s="244" t="s">
        <v>43</v>
      </c>
      <c r="B7" s="287">
        <v>4600</v>
      </c>
      <c r="C7" s="288">
        <v>1</v>
      </c>
      <c r="D7" s="260" t="s">
        <v>261</v>
      </c>
      <c r="E7" s="260" t="s">
        <v>9</v>
      </c>
      <c r="F7" s="289" t="s">
        <v>55</v>
      </c>
      <c r="G7" s="283">
        <f t="shared" si="0"/>
        <v>55200</v>
      </c>
      <c r="H7" s="290">
        <v>8000</v>
      </c>
      <c r="I7" s="284">
        <f>H7*0.3</f>
        <v>2400</v>
      </c>
      <c r="J7" s="285">
        <f t="shared" si="1"/>
        <v>28800</v>
      </c>
      <c r="K7" s="286">
        <f>H7*0.25</f>
        <v>2000</v>
      </c>
      <c r="L7" s="286">
        <f t="shared" si="2"/>
        <v>24000</v>
      </c>
      <c r="N7" s="62" t="s">
        <v>113</v>
      </c>
      <c r="O7" s="62">
        <f>O6*100/N6</f>
        <v>71.276324350237985</v>
      </c>
      <c r="P7" s="62">
        <f>P6*100/N6</f>
        <v>64.041322809300411</v>
      </c>
    </row>
    <row r="8" spans="1:22" s="4" customFormat="1" ht="39" thickBot="1" x14ac:dyDescent="0.25">
      <c r="A8" s="244" t="s">
        <v>45</v>
      </c>
      <c r="B8" s="287">
        <v>9350</v>
      </c>
      <c r="C8" s="291">
        <v>1</v>
      </c>
      <c r="D8" s="260" t="s">
        <v>261</v>
      </c>
      <c r="E8" s="260" t="s">
        <v>9</v>
      </c>
      <c r="F8" s="289" t="s">
        <v>56</v>
      </c>
      <c r="G8" s="283">
        <f t="shared" si="0"/>
        <v>112200</v>
      </c>
      <c r="H8" s="290">
        <v>15000</v>
      </c>
      <c r="I8" s="284">
        <f>H8*0.3</f>
        <v>4500</v>
      </c>
      <c r="J8" s="285">
        <f t="shared" si="1"/>
        <v>54000</v>
      </c>
      <c r="K8" s="286">
        <f>H8*0.25</f>
        <v>3750</v>
      </c>
      <c r="L8" s="286">
        <f t="shared" si="2"/>
        <v>45000</v>
      </c>
      <c r="N8" s="62" t="s">
        <v>114</v>
      </c>
      <c r="O8" s="62">
        <f>100-O7</f>
        <v>28.723675649762015</v>
      </c>
      <c r="P8" s="62">
        <f>100-P7</f>
        <v>35.958677190699589</v>
      </c>
    </row>
    <row r="9" spans="1:22" s="4" customFormat="1" ht="39" thickBot="1" x14ac:dyDescent="0.25">
      <c r="A9" s="244" t="s">
        <v>46</v>
      </c>
      <c r="B9" s="287">
        <v>8060</v>
      </c>
      <c r="C9" s="291">
        <v>1</v>
      </c>
      <c r="D9" s="260" t="s">
        <v>261</v>
      </c>
      <c r="E9" s="260" t="s">
        <v>9</v>
      </c>
      <c r="F9" s="289" t="s">
        <v>57</v>
      </c>
      <c r="G9" s="283">
        <f t="shared" si="0"/>
        <v>96720</v>
      </c>
      <c r="H9" s="290">
        <v>15000</v>
      </c>
      <c r="I9" s="284">
        <f t="shared" ref="I9:I13" si="3">H9*0.5</f>
        <v>7500</v>
      </c>
      <c r="J9" s="285">
        <f t="shared" si="1"/>
        <v>90000</v>
      </c>
      <c r="K9" s="286">
        <f t="shared" ref="K9:K13" si="4">H9*0.4</f>
        <v>6000</v>
      </c>
      <c r="L9" s="286">
        <f t="shared" si="2"/>
        <v>72000</v>
      </c>
    </row>
    <row r="10" spans="1:22" s="4" customFormat="1" ht="39" thickBot="1" x14ac:dyDescent="0.25">
      <c r="A10" s="244" t="s">
        <v>47</v>
      </c>
      <c r="B10" s="287">
        <v>9300</v>
      </c>
      <c r="C10" s="288">
        <v>1</v>
      </c>
      <c r="D10" s="260" t="s">
        <v>261</v>
      </c>
      <c r="E10" s="260" t="s">
        <v>9</v>
      </c>
      <c r="F10" s="289" t="s">
        <v>58</v>
      </c>
      <c r="G10" s="283">
        <f t="shared" si="0"/>
        <v>111600</v>
      </c>
      <c r="H10" s="290">
        <v>15000</v>
      </c>
      <c r="I10" s="284">
        <f>H10*0.3</f>
        <v>4500</v>
      </c>
      <c r="J10" s="285">
        <f t="shared" si="1"/>
        <v>54000</v>
      </c>
      <c r="K10" s="286">
        <f>H10*0.25</f>
        <v>3750</v>
      </c>
      <c r="L10" s="286">
        <f t="shared" si="2"/>
        <v>45000</v>
      </c>
      <c r="M10" s="93"/>
      <c r="N10" s="93"/>
    </row>
    <row r="11" spans="1:22" s="4" customFormat="1" ht="64.5" thickBot="1" x14ac:dyDescent="0.25">
      <c r="A11" s="244" t="s">
        <v>48</v>
      </c>
      <c r="B11" s="287">
        <v>18600</v>
      </c>
      <c r="C11" s="288">
        <v>1</v>
      </c>
      <c r="D11" s="260" t="s">
        <v>261</v>
      </c>
      <c r="E11" s="260" t="s">
        <v>9</v>
      </c>
      <c r="F11" s="289" t="s">
        <v>59</v>
      </c>
      <c r="G11" s="283">
        <f t="shared" si="0"/>
        <v>223200</v>
      </c>
      <c r="H11" s="290">
        <v>15000</v>
      </c>
      <c r="I11" s="284">
        <f>H11*0.3</f>
        <v>4500</v>
      </c>
      <c r="J11" s="285">
        <f t="shared" si="1"/>
        <v>54000</v>
      </c>
      <c r="K11" s="286">
        <f>H11*0.25</f>
        <v>3750</v>
      </c>
      <c r="L11" s="286">
        <f t="shared" si="2"/>
        <v>45000</v>
      </c>
    </row>
    <row r="12" spans="1:22" ht="39" thickBot="1" x14ac:dyDescent="0.25">
      <c r="A12" s="244" t="s">
        <v>5</v>
      </c>
      <c r="B12" s="287">
        <v>7440</v>
      </c>
      <c r="C12" s="288">
        <v>1</v>
      </c>
      <c r="D12" s="260" t="s">
        <v>261</v>
      </c>
      <c r="E12" s="260" t="s">
        <v>9</v>
      </c>
      <c r="F12" s="289" t="s">
        <v>66</v>
      </c>
      <c r="G12" s="283">
        <f t="shared" si="0"/>
        <v>89280</v>
      </c>
      <c r="H12" s="290">
        <v>12000</v>
      </c>
      <c r="I12" s="284">
        <f t="shared" si="3"/>
        <v>6000</v>
      </c>
      <c r="J12" s="285">
        <f t="shared" si="1"/>
        <v>72000</v>
      </c>
      <c r="K12" s="286">
        <f t="shared" si="4"/>
        <v>4800</v>
      </c>
      <c r="L12" s="286">
        <f t="shared" si="2"/>
        <v>57600</v>
      </c>
    </row>
    <row r="13" spans="1:22" ht="66" customHeight="1" thickBot="1" x14ac:dyDescent="0.3">
      <c r="A13" s="244" t="s">
        <v>6</v>
      </c>
      <c r="B13" s="294">
        <v>7440</v>
      </c>
      <c r="C13" s="288">
        <v>1</v>
      </c>
      <c r="D13" s="260" t="s">
        <v>261</v>
      </c>
      <c r="E13" s="260" t="s">
        <v>9</v>
      </c>
      <c r="F13" s="289" t="s">
        <v>67</v>
      </c>
      <c r="G13" s="283">
        <f t="shared" si="0"/>
        <v>89280</v>
      </c>
      <c r="H13" s="290">
        <v>12000</v>
      </c>
      <c r="I13" s="284">
        <f t="shared" si="3"/>
        <v>6000</v>
      </c>
      <c r="J13" s="285">
        <f t="shared" si="1"/>
        <v>72000</v>
      </c>
      <c r="K13" s="286">
        <f t="shared" si="4"/>
        <v>4800</v>
      </c>
      <c r="L13" s="286">
        <f t="shared" si="2"/>
        <v>57600</v>
      </c>
      <c r="M13" s="312"/>
      <c r="N13" s="313"/>
      <c r="O13" s="313"/>
      <c r="P13" s="313"/>
      <c r="Q13" s="313"/>
      <c r="R13" s="313"/>
      <c r="S13" s="313"/>
      <c r="T13" s="313"/>
      <c r="U13" s="313"/>
      <c r="V13" s="314"/>
    </row>
    <row r="14" spans="1:22" s="4" customFormat="1" ht="15.75" thickBot="1" x14ac:dyDescent="0.3">
      <c r="A14" s="315" t="s">
        <v>1</v>
      </c>
      <c r="B14" s="313"/>
      <c r="C14" s="313"/>
      <c r="D14" s="313"/>
      <c r="E14" s="313"/>
      <c r="F14" s="313"/>
      <c r="G14" s="313"/>
      <c r="H14" s="313" t="s">
        <v>1</v>
      </c>
      <c r="I14" s="313"/>
      <c r="J14" s="314"/>
    </row>
    <row r="15" spans="1:22" ht="51" customHeight="1" thickBot="1" x14ac:dyDescent="0.25">
      <c r="A15" s="58" t="s">
        <v>49</v>
      </c>
      <c r="B15" s="49">
        <v>3732</v>
      </c>
      <c r="C15" s="48">
        <v>5</v>
      </c>
      <c r="D15" s="83" t="s">
        <v>159</v>
      </c>
      <c r="E15" s="55" t="s">
        <v>161</v>
      </c>
      <c r="F15" s="317" t="s">
        <v>71</v>
      </c>
      <c r="G15" s="98">
        <f>B15*C15*12</f>
        <v>223920</v>
      </c>
      <c r="H15" s="97" t="s">
        <v>154</v>
      </c>
      <c r="I15" s="89">
        <f>B15*0.9</f>
        <v>3358.8</v>
      </c>
      <c r="J15" s="94">
        <f>I15*C15*12</f>
        <v>201528</v>
      </c>
      <c r="K15" s="172">
        <f>B15*0.85</f>
        <v>3172.2</v>
      </c>
      <c r="L15" s="173">
        <f>K15*C15*12</f>
        <v>190332</v>
      </c>
    </row>
    <row r="16" spans="1:22" ht="41.25" customHeight="1" thickBot="1" x14ac:dyDescent="0.25">
      <c r="A16" s="58" t="s">
        <v>50</v>
      </c>
      <c r="B16" s="50">
        <v>5688</v>
      </c>
      <c r="C16" s="48">
        <v>4</v>
      </c>
      <c r="D16" s="83" t="s">
        <v>159</v>
      </c>
      <c r="E16" s="55" t="s">
        <v>161</v>
      </c>
      <c r="F16" s="318"/>
      <c r="G16" s="98">
        <f t="shared" ref="G16:G17" si="5">B16*C16*12</f>
        <v>273024</v>
      </c>
      <c r="H16" s="97" t="s">
        <v>154</v>
      </c>
      <c r="I16" s="89">
        <f t="shared" ref="I16:I17" si="6">B16*0.9</f>
        <v>5119.2</v>
      </c>
      <c r="J16" s="94">
        <f t="shared" ref="J16:J17" si="7">I16*C16*12</f>
        <v>245721.59999999998</v>
      </c>
      <c r="K16" s="172">
        <f t="shared" ref="K16:K17" si="8">B16*0.85</f>
        <v>4834.8</v>
      </c>
      <c r="L16" s="173">
        <f t="shared" ref="L16:L17" si="9">K16*C16*12</f>
        <v>232070.40000000002</v>
      </c>
    </row>
    <row r="17" spans="1:12" ht="54" customHeight="1" thickBot="1" x14ac:dyDescent="0.25">
      <c r="A17" s="58" t="s">
        <v>51</v>
      </c>
      <c r="B17" s="51">
        <v>7584</v>
      </c>
      <c r="C17" s="48">
        <v>4</v>
      </c>
      <c r="D17" s="83" t="s">
        <v>159</v>
      </c>
      <c r="E17" s="55" t="s">
        <v>161</v>
      </c>
      <c r="F17" s="319"/>
      <c r="G17" s="98">
        <f t="shared" si="5"/>
        <v>364032</v>
      </c>
      <c r="H17" s="97" t="s">
        <v>154</v>
      </c>
      <c r="I17" s="89">
        <f t="shared" si="6"/>
        <v>6825.6</v>
      </c>
      <c r="J17" s="94">
        <f t="shared" si="7"/>
        <v>327628.80000000005</v>
      </c>
      <c r="K17" s="172">
        <f t="shared" si="8"/>
        <v>6446.4</v>
      </c>
      <c r="L17" s="173">
        <f t="shared" si="9"/>
        <v>309427.19999999995</v>
      </c>
    </row>
    <row r="18" spans="1:12" ht="15.75" thickBot="1" x14ac:dyDescent="0.3">
      <c r="A18" s="315" t="s">
        <v>4</v>
      </c>
      <c r="B18" s="313"/>
      <c r="C18" s="313"/>
      <c r="D18" s="313"/>
      <c r="E18" s="313"/>
      <c r="F18" s="313" t="e">
        <f>SUM(#REF!)*17.25%</f>
        <v>#REF!</v>
      </c>
      <c r="G18" s="313"/>
      <c r="H18" s="313" t="s">
        <v>4</v>
      </c>
      <c r="I18" s="313"/>
      <c r="J18" s="314"/>
      <c r="L18" s="2"/>
    </row>
    <row r="19" spans="1:12" ht="64.5" thickBot="1" x14ac:dyDescent="0.25">
      <c r="A19" s="57" t="s">
        <v>82</v>
      </c>
      <c r="B19" s="45">
        <v>5250</v>
      </c>
      <c r="C19" s="48">
        <v>14</v>
      </c>
      <c r="D19" s="83" t="s">
        <v>263</v>
      </c>
      <c r="E19" s="55" t="s">
        <v>264</v>
      </c>
      <c r="F19" s="90" t="s">
        <v>102</v>
      </c>
      <c r="G19" s="98">
        <f>B19*C19*12</f>
        <v>882000</v>
      </c>
      <c r="H19" s="97" t="s">
        <v>154</v>
      </c>
      <c r="I19" s="64">
        <f>B19*0.8</f>
        <v>4200</v>
      </c>
      <c r="J19" s="65">
        <f>I19*C19*12</f>
        <v>705600</v>
      </c>
      <c r="K19" s="98">
        <f>B19*0.6</f>
        <v>3150</v>
      </c>
      <c r="L19" s="98">
        <f>K19*C19*12</f>
        <v>529200</v>
      </c>
    </row>
    <row r="20" spans="1:12" ht="64.5" thickBot="1" x14ac:dyDescent="0.25">
      <c r="A20" s="57" t="s">
        <v>72</v>
      </c>
      <c r="B20" s="46">
        <v>1050</v>
      </c>
      <c r="C20" s="44">
        <v>2</v>
      </c>
      <c r="D20" s="83" t="s">
        <v>159</v>
      </c>
      <c r="E20" s="55" t="s">
        <v>161</v>
      </c>
      <c r="F20" s="320" t="s">
        <v>103</v>
      </c>
      <c r="G20" s="98">
        <f t="shared" ref="G20:G39" si="10">B20*C20*12</f>
        <v>25200</v>
      </c>
      <c r="H20" s="97" t="s">
        <v>154</v>
      </c>
      <c r="I20" s="64">
        <f t="shared" ref="I20:I39" si="11">B20*0.9</f>
        <v>945</v>
      </c>
      <c r="J20" s="65">
        <f t="shared" ref="J20:J35" si="12">I20*C20*12</f>
        <v>22680</v>
      </c>
      <c r="K20" s="98">
        <f t="shared" ref="K20:K39" si="13">B20*0.85</f>
        <v>892.5</v>
      </c>
      <c r="L20" s="98">
        <f t="shared" ref="L20:L35" si="14">K20*C20*12</f>
        <v>21420</v>
      </c>
    </row>
    <row r="21" spans="1:12" ht="53.25" customHeight="1" thickBot="1" x14ac:dyDescent="0.25">
      <c r="A21" s="57" t="s">
        <v>73</v>
      </c>
      <c r="B21" s="46">
        <v>1575</v>
      </c>
      <c r="C21" s="44">
        <v>2</v>
      </c>
      <c r="D21" s="83" t="s">
        <v>159</v>
      </c>
      <c r="E21" s="55" t="s">
        <v>161</v>
      </c>
      <c r="F21" s="323"/>
      <c r="G21" s="98">
        <f t="shared" si="10"/>
        <v>37800</v>
      </c>
      <c r="H21" s="97" t="s">
        <v>154</v>
      </c>
      <c r="I21" s="64">
        <f t="shared" si="11"/>
        <v>1417.5</v>
      </c>
      <c r="J21" s="65">
        <f t="shared" si="12"/>
        <v>34020</v>
      </c>
      <c r="K21" s="98">
        <f t="shared" si="13"/>
        <v>1338.75</v>
      </c>
      <c r="L21" s="98">
        <f t="shared" si="14"/>
        <v>32130</v>
      </c>
    </row>
    <row r="22" spans="1:12" ht="64.5" thickBot="1" x14ac:dyDescent="0.25">
      <c r="A22" s="57" t="s">
        <v>74</v>
      </c>
      <c r="B22" s="46">
        <v>2100</v>
      </c>
      <c r="C22" s="44">
        <v>2</v>
      </c>
      <c r="D22" s="83" t="s">
        <v>159</v>
      </c>
      <c r="E22" s="55" t="s">
        <v>161</v>
      </c>
      <c r="F22" s="323"/>
      <c r="G22" s="98">
        <f t="shared" si="10"/>
        <v>50400</v>
      </c>
      <c r="H22" s="97" t="s">
        <v>154</v>
      </c>
      <c r="I22" s="64">
        <f t="shared" si="11"/>
        <v>1890</v>
      </c>
      <c r="J22" s="65">
        <f t="shared" si="12"/>
        <v>45360</v>
      </c>
      <c r="K22" s="98">
        <f t="shared" si="13"/>
        <v>1785</v>
      </c>
      <c r="L22" s="98">
        <f t="shared" si="14"/>
        <v>42840</v>
      </c>
    </row>
    <row r="23" spans="1:12" ht="64.5" thickBot="1" x14ac:dyDescent="0.25">
      <c r="A23" s="57" t="s">
        <v>75</v>
      </c>
      <c r="B23" s="46">
        <v>2625</v>
      </c>
      <c r="C23" s="44">
        <v>2</v>
      </c>
      <c r="D23" s="83" t="s">
        <v>159</v>
      </c>
      <c r="E23" s="55" t="s">
        <v>161</v>
      </c>
      <c r="F23" s="323"/>
      <c r="G23" s="98">
        <f t="shared" si="10"/>
        <v>63000</v>
      </c>
      <c r="H23" s="97" t="s">
        <v>154</v>
      </c>
      <c r="I23" s="64">
        <f t="shared" si="11"/>
        <v>2362.5</v>
      </c>
      <c r="J23" s="65">
        <f t="shared" si="12"/>
        <v>56700</v>
      </c>
      <c r="K23" s="98">
        <f t="shared" si="13"/>
        <v>2231.25</v>
      </c>
      <c r="L23" s="98">
        <f t="shared" si="14"/>
        <v>53550</v>
      </c>
    </row>
    <row r="24" spans="1:12" ht="64.5" thickBot="1" x14ac:dyDescent="0.25">
      <c r="A24" s="57" t="s">
        <v>76</v>
      </c>
      <c r="B24" s="46">
        <v>3150</v>
      </c>
      <c r="C24" s="44">
        <v>6</v>
      </c>
      <c r="D24" s="83" t="s">
        <v>159</v>
      </c>
      <c r="E24" s="55" t="s">
        <v>161</v>
      </c>
      <c r="F24" s="324"/>
      <c r="G24" s="98">
        <f t="shared" si="10"/>
        <v>226800</v>
      </c>
      <c r="H24" s="97" t="s">
        <v>154</v>
      </c>
      <c r="I24" s="64">
        <f t="shared" si="11"/>
        <v>2835</v>
      </c>
      <c r="J24" s="65">
        <f t="shared" si="12"/>
        <v>204120</v>
      </c>
      <c r="K24" s="98">
        <f t="shared" si="13"/>
        <v>2677.5</v>
      </c>
      <c r="L24" s="98">
        <f t="shared" si="14"/>
        <v>192780</v>
      </c>
    </row>
    <row r="25" spans="1:12" ht="39" thickBot="1" x14ac:dyDescent="0.25">
      <c r="A25" s="57" t="s">
        <v>83</v>
      </c>
      <c r="B25" s="46">
        <v>4650</v>
      </c>
      <c r="C25" s="48">
        <v>2</v>
      </c>
      <c r="D25" s="83" t="s">
        <v>159</v>
      </c>
      <c r="E25" s="55" t="s">
        <v>161</v>
      </c>
      <c r="F25" s="320" t="s">
        <v>104</v>
      </c>
      <c r="G25" s="98">
        <f t="shared" si="10"/>
        <v>111600</v>
      </c>
      <c r="H25" s="97" t="s">
        <v>154</v>
      </c>
      <c r="I25" s="64">
        <f t="shared" si="11"/>
        <v>4185</v>
      </c>
      <c r="J25" s="65">
        <f t="shared" si="12"/>
        <v>100440</v>
      </c>
      <c r="K25" s="98">
        <f t="shared" si="13"/>
        <v>3952.5</v>
      </c>
      <c r="L25" s="98">
        <f t="shared" si="14"/>
        <v>94860</v>
      </c>
    </row>
    <row r="26" spans="1:12" ht="39" thickBot="1" x14ac:dyDescent="0.25">
      <c r="A26" s="57" t="s">
        <v>84</v>
      </c>
      <c r="B26" s="46">
        <v>5115</v>
      </c>
      <c r="C26" s="44">
        <v>0</v>
      </c>
      <c r="D26" s="83" t="s">
        <v>159</v>
      </c>
      <c r="E26" s="55" t="s">
        <v>161</v>
      </c>
      <c r="F26" s="321"/>
      <c r="G26" s="98">
        <f t="shared" si="10"/>
        <v>0</v>
      </c>
      <c r="H26" s="97" t="s">
        <v>154</v>
      </c>
      <c r="I26" s="64">
        <f t="shared" si="11"/>
        <v>4603.5</v>
      </c>
      <c r="J26" s="65">
        <f t="shared" si="12"/>
        <v>0</v>
      </c>
      <c r="K26" s="98">
        <f t="shared" si="13"/>
        <v>4347.75</v>
      </c>
      <c r="L26" s="98">
        <f t="shared" si="14"/>
        <v>0</v>
      </c>
    </row>
    <row r="27" spans="1:12" s="5" customFormat="1" ht="39" thickBot="1" x14ac:dyDescent="0.25">
      <c r="A27" s="57" t="s">
        <v>85</v>
      </c>
      <c r="B27" s="46">
        <v>5580</v>
      </c>
      <c r="C27" s="44">
        <v>0</v>
      </c>
      <c r="D27" s="83" t="s">
        <v>159</v>
      </c>
      <c r="E27" s="55" t="s">
        <v>161</v>
      </c>
      <c r="F27" s="321"/>
      <c r="G27" s="98">
        <f t="shared" si="10"/>
        <v>0</v>
      </c>
      <c r="H27" s="97" t="s">
        <v>154</v>
      </c>
      <c r="I27" s="64">
        <f t="shared" si="11"/>
        <v>5022</v>
      </c>
      <c r="J27" s="65">
        <f t="shared" si="12"/>
        <v>0</v>
      </c>
      <c r="K27" s="98">
        <f t="shared" si="13"/>
        <v>4743</v>
      </c>
      <c r="L27" s="98">
        <f t="shared" si="14"/>
        <v>0</v>
      </c>
    </row>
    <row r="28" spans="1:12" ht="39" thickBot="1" x14ac:dyDescent="0.25">
      <c r="A28" s="57" t="s">
        <v>86</v>
      </c>
      <c r="B28" s="46">
        <v>6045</v>
      </c>
      <c r="C28" s="48">
        <v>2</v>
      </c>
      <c r="D28" s="83" t="s">
        <v>159</v>
      </c>
      <c r="E28" s="55" t="s">
        <v>161</v>
      </c>
      <c r="F28" s="321"/>
      <c r="G28" s="98">
        <f t="shared" si="10"/>
        <v>145080</v>
      </c>
      <c r="H28" s="97" t="s">
        <v>154</v>
      </c>
      <c r="I28" s="64">
        <f t="shared" si="11"/>
        <v>5440.5</v>
      </c>
      <c r="J28" s="65">
        <f t="shared" si="12"/>
        <v>130572</v>
      </c>
      <c r="K28" s="98">
        <f t="shared" si="13"/>
        <v>5138.25</v>
      </c>
      <c r="L28" s="98">
        <f t="shared" si="14"/>
        <v>123318</v>
      </c>
    </row>
    <row r="29" spans="1:12" ht="39" thickBot="1" x14ac:dyDescent="0.25">
      <c r="A29" s="59" t="s">
        <v>87</v>
      </c>
      <c r="B29" s="46">
        <v>6510</v>
      </c>
      <c r="C29" s="44">
        <v>0</v>
      </c>
      <c r="D29" s="83" t="s">
        <v>159</v>
      </c>
      <c r="E29" s="55" t="s">
        <v>161</v>
      </c>
      <c r="F29" s="321"/>
      <c r="G29" s="98">
        <f t="shared" si="10"/>
        <v>0</v>
      </c>
      <c r="H29" s="97" t="s">
        <v>154</v>
      </c>
      <c r="I29" s="64">
        <f t="shared" si="11"/>
        <v>5859</v>
      </c>
      <c r="J29" s="65">
        <f t="shared" si="12"/>
        <v>0</v>
      </c>
      <c r="K29" s="98">
        <f t="shared" si="13"/>
        <v>5533.5</v>
      </c>
      <c r="L29" s="98">
        <f t="shared" si="14"/>
        <v>0</v>
      </c>
    </row>
    <row r="30" spans="1:12" ht="39" thickBot="1" x14ac:dyDescent="0.25">
      <c r="A30" s="59" t="s">
        <v>88</v>
      </c>
      <c r="B30" s="46">
        <v>6975</v>
      </c>
      <c r="C30" s="44">
        <v>0</v>
      </c>
      <c r="D30" s="83" t="s">
        <v>159</v>
      </c>
      <c r="E30" s="55" t="s">
        <v>161</v>
      </c>
      <c r="F30" s="321"/>
      <c r="G30" s="98">
        <f t="shared" si="10"/>
        <v>0</v>
      </c>
      <c r="H30" s="97" t="s">
        <v>154</v>
      </c>
      <c r="I30" s="64">
        <f t="shared" si="11"/>
        <v>6277.5</v>
      </c>
      <c r="J30" s="65">
        <f t="shared" si="12"/>
        <v>0</v>
      </c>
      <c r="K30" s="98">
        <f t="shared" si="13"/>
        <v>5928.75</v>
      </c>
      <c r="L30" s="98">
        <f t="shared" si="14"/>
        <v>0</v>
      </c>
    </row>
    <row r="31" spans="1:12" ht="39" thickBot="1" x14ac:dyDescent="0.25">
      <c r="A31" s="59" t="s">
        <v>89</v>
      </c>
      <c r="B31" s="46">
        <v>7440</v>
      </c>
      <c r="C31" s="44">
        <v>0</v>
      </c>
      <c r="D31" s="83" t="s">
        <v>159</v>
      </c>
      <c r="E31" s="55" t="s">
        <v>161</v>
      </c>
      <c r="F31" s="321"/>
      <c r="G31" s="98">
        <f t="shared" si="10"/>
        <v>0</v>
      </c>
      <c r="H31" s="97" t="s">
        <v>154</v>
      </c>
      <c r="I31" s="64">
        <f t="shared" si="11"/>
        <v>6696</v>
      </c>
      <c r="J31" s="65">
        <f t="shared" si="12"/>
        <v>0</v>
      </c>
      <c r="K31" s="98">
        <f t="shared" si="13"/>
        <v>6324</v>
      </c>
      <c r="L31" s="98">
        <f t="shared" si="14"/>
        <v>0</v>
      </c>
    </row>
    <row r="32" spans="1:12" ht="39" thickBot="1" x14ac:dyDescent="0.25">
      <c r="A32" s="59" t="s">
        <v>90</v>
      </c>
      <c r="B32" s="46">
        <v>7905</v>
      </c>
      <c r="C32" s="44">
        <v>0</v>
      </c>
      <c r="D32" s="83" t="s">
        <v>159</v>
      </c>
      <c r="E32" s="55" t="s">
        <v>161</v>
      </c>
      <c r="F32" s="321"/>
      <c r="G32" s="98">
        <f t="shared" si="10"/>
        <v>0</v>
      </c>
      <c r="H32" s="97" t="s">
        <v>154</v>
      </c>
      <c r="I32" s="64">
        <f t="shared" si="11"/>
        <v>7114.5</v>
      </c>
      <c r="J32" s="65">
        <f t="shared" si="12"/>
        <v>0</v>
      </c>
      <c r="K32" s="98">
        <f t="shared" si="13"/>
        <v>6719.25</v>
      </c>
      <c r="L32" s="98">
        <f t="shared" si="14"/>
        <v>0</v>
      </c>
    </row>
    <row r="33" spans="1:12" ht="39" thickBot="1" x14ac:dyDescent="0.25">
      <c r="A33" s="59" t="s">
        <v>91</v>
      </c>
      <c r="B33" s="46">
        <v>8370</v>
      </c>
      <c r="C33" s="44">
        <v>0</v>
      </c>
      <c r="D33" s="83" t="s">
        <v>159</v>
      </c>
      <c r="E33" s="55" t="s">
        <v>161</v>
      </c>
      <c r="F33" s="321"/>
      <c r="G33" s="98">
        <f t="shared" si="10"/>
        <v>0</v>
      </c>
      <c r="H33" s="97" t="s">
        <v>154</v>
      </c>
      <c r="I33" s="64">
        <f t="shared" si="11"/>
        <v>7533</v>
      </c>
      <c r="J33" s="65">
        <f t="shared" si="12"/>
        <v>0</v>
      </c>
      <c r="K33" s="98">
        <f t="shared" si="13"/>
        <v>7114.5</v>
      </c>
      <c r="L33" s="98">
        <f t="shared" si="14"/>
        <v>0</v>
      </c>
    </row>
    <row r="34" spans="1:12" ht="47.25" customHeight="1" thickBot="1" x14ac:dyDescent="0.25">
      <c r="A34" s="57" t="s">
        <v>92</v>
      </c>
      <c r="B34" s="46">
        <v>8835</v>
      </c>
      <c r="C34" s="44">
        <v>0</v>
      </c>
      <c r="D34" s="83" t="s">
        <v>159</v>
      </c>
      <c r="E34" s="55" t="s">
        <v>161</v>
      </c>
      <c r="F34" s="321"/>
      <c r="G34" s="98">
        <f t="shared" si="10"/>
        <v>0</v>
      </c>
      <c r="H34" s="97" t="s">
        <v>154</v>
      </c>
      <c r="I34" s="64">
        <f t="shared" si="11"/>
        <v>7951.5</v>
      </c>
      <c r="J34" s="65">
        <f t="shared" si="12"/>
        <v>0</v>
      </c>
      <c r="K34" s="98">
        <f t="shared" si="13"/>
        <v>7509.75</v>
      </c>
      <c r="L34" s="98">
        <f t="shared" si="14"/>
        <v>0</v>
      </c>
    </row>
    <row r="35" spans="1:12" ht="39" thickBot="1" x14ac:dyDescent="0.25">
      <c r="A35" s="59" t="s">
        <v>93</v>
      </c>
      <c r="B35" s="46">
        <v>9300</v>
      </c>
      <c r="C35" s="48">
        <v>3</v>
      </c>
      <c r="D35" s="83" t="s">
        <v>159</v>
      </c>
      <c r="E35" s="55" t="s">
        <v>161</v>
      </c>
      <c r="F35" s="322"/>
      <c r="G35" s="98">
        <f t="shared" si="10"/>
        <v>334800</v>
      </c>
      <c r="H35" s="97" t="s">
        <v>154</v>
      </c>
      <c r="I35" s="64">
        <f t="shared" si="11"/>
        <v>8370</v>
      </c>
      <c r="J35" s="65">
        <f t="shared" si="12"/>
        <v>301320</v>
      </c>
      <c r="K35" s="98">
        <f t="shared" si="13"/>
        <v>7905</v>
      </c>
      <c r="L35" s="98">
        <f t="shared" si="14"/>
        <v>284580</v>
      </c>
    </row>
    <row r="36" spans="1:12" ht="64.5" thickBot="1" x14ac:dyDescent="0.25">
      <c r="A36" s="57" t="s">
        <v>106</v>
      </c>
      <c r="B36" s="46">
        <v>3720</v>
      </c>
      <c r="C36" s="48">
        <v>7</v>
      </c>
      <c r="D36" s="83" t="s">
        <v>159</v>
      </c>
      <c r="E36" s="55" t="s">
        <v>161</v>
      </c>
      <c r="F36" s="325" t="s">
        <v>105</v>
      </c>
      <c r="G36" s="98">
        <f>B36*C36*2</f>
        <v>52080</v>
      </c>
      <c r="H36" s="97" t="s">
        <v>154</v>
      </c>
      <c r="I36" s="64">
        <f t="shared" si="11"/>
        <v>3348</v>
      </c>
      <c r="J36" s="65">
        <f>I36*C36*2</f>
        <v>46872</v>
      </c>
      <c r="K36" s="98">
        <f t="shared" si="13"/>
        <v>3162</v>
      </c>
      <c r="L36" s="98">
        <f>K36*C36*2</f>
        <v>44268</v>
      </c>
    </row>
    <row r="37" spans="1:12" ht="64.5" thickBot="1" x14ac:dyDescent="0.25">
      <c r="A37" s="57" t="s">
        <v>107</v>
      </c>
      <c r="B37" s="46">
        <v>2325</v>
      </c>
      <c r="C37" s="48">
        <v>7</v>
      </c>
      <c r="D37" s="83" t="s">
        <v>159</v>
      </c>
      <c r="E37" s="55" t="s">
        <v>161</v>
      </c>
      <c r="F37" s="326"/>
      <c r="G37" s="98">
        <f t="shared" si="10"/>
        <v>195300</v>
      </c>
      <c r="H37" s="97" t="s">
        <v>154</v>
      </c>
      <c r="I37" s="64">
        <f t="shared" si="11"/>
        <v>2092.5</v>
      </c>
      <c r="J37" s="65">
        <f t="shared" ref="J37:J39" si="15">I37*C37*2</f>
        <v>29295</v>
      </c>
      <c r="K37" s="98">
        <f t="shared" si="13"/>
        <v>1976.25</v>
      </c>
      <c r="L37" s="98">
        <f t="shared" ref="L37:L39" si="16">K37*C37*2</f>
        <v>27667.5</v>
      </c>
    </row>
    <row r="38" spans="1:12" ht="51.75" thickBot="1" x14ac:dyDescent="0.25">
      <c r="A38" s="57" t="s">
        <v>108</v>
      </c>
      <c r="B38" s="46">
        <v>2325</v>
      </c>
      <c r="C38" s="48">
        <v>7</v>
      </c>
      <c r="D38" s="83" t="s">
        <v>159</v>
      </c>
      <c r="E38" s="55" t="s">
        <v>161</v>
      </c>
      <c r="F38" s="326"/>
      <c r="G38" s="98">
        <f t="shared" si="10"/>
        <v>195300</v>
      </c>
      <c r="H38" s="97" t="s">
        <v>154</v>
      </c>
      <c r="I38" s="64">
        <f t="shared" si="11"/>
        <v>2092.5</v>
      </c>
      <c r="J38" s="65">
        <f t="shared" si="15"/>
        <v>29295</v>
      </c>
      <c r="K38" s="98">
        <f t="shared" si="13"/>
        <v>1976.25</v>
      </c>
      <c r="L38" s="98">
        <f t="shared" si="16"/>
        <v>27667.5</v>
      </c>
    </row>
    <row r="39" spans="1:12" ht="90" thickBot="1" x14ac:dyDescent="0.25">
      <c r="A39" s="57" t="s">
        <v>109</v>
      </c>
      <c r="B39" s="47">
        <v>930</v>
      </c>
      <c r="C39" s="48">
        <v>7</v>
      </c>
      <c r="D39" s="83" t="s">
        <v>159</v>
      </c>
      <c r="E39" s="55" t="s">
        <v>161</v>
      </c>
      <c r="F39" s="327"/>
      <c r="G39" s="98">
        <f t="shared" si="10"/>
        <v>78120</v>
      </c>
      <c r="H39" s="97" t="s">
        <v>154</v>
      </c>
      <c r="I39" s="64">
        <f t="shared" si="11"/>
        <v>837</v>
      </c>
      <c r="J39" s="65">
        <f t="shared" si="15"/>
        <v>11718</v>
      </c>
      <c r="K39" s="98">
        <f t="shared" si="13"/>
        <v>790.5</v>
      </c>
      <c r="L39" s="98">
        <f t="shared" si="16"/>
        <v>11067</v>
      </c>
    </row>
    <row r="40" spans="1:12" s="5" customFormat="1" ht="15.75" thickBot="1" x14ac:dyDescent="0.3">
      <c r="A40" s="315" t="s">
        <v>2</v>
      </c>
      <c r="B40" s="313"/>
      <c r="C40" s="313"/>
      <c r="D40" s="313"/>
      <c r="E40" s="313"/>
      <c r="F40" s="313"/>
      <c r="G40" s="316"/>
      <c r="H40" s="313" t="s">
        <v>2</v>
      </c>
      <c r="I40" s="313"/>
      <c r="J40" s="314"/>
    </row>
    <row r="41" spans="1:12" ht="51" customHeight="1" thickBot="1" x14ac:dyDescent="0.25">
      <c r="A41" s="57" t="s">
        <v>65</v>
      </c>
      <c r="B41" s="45">
        <v>5250</v>
      </c>
      <c r="C41" s="52">
        <v>8</v>
      </c>
      <c r="D41" s="83" t="s">
        <v>282</v>
      </c>
      <c r="E41" s="83" t="s">
        <v>282</v>
      </c>
      <c r="F41" s="292" t="s">
        <v>320</v>
      </c>
      <c r="G41" s="98">
        <f>B41*C41*12</f>
        <v>504000</v>
      </c>
      <c r="H41" s="97" t="s">
        <v>154</v>
      </c>
      <c r="I41" s="64">
        <f>B41</f>
        <v>5250</v>
      </c>
      <c r="J41" s="65">
        <f>I41*C41*12</f>
        <v>504000</v>
      </c>
      <c r="K41" s="98">
        <f>B41</f>
        <v>5250</v>
      </c>
      <c r="L41" s="98">
        <f>K41*C41*12</f>
        <v>504000</v>
      </c>
    </row>
    <row r="42" spans="1:12" ht="64.5" thickBot="1" x14ac:dyDescent="0.25">
      <c r="A42" s="57" t="s">
        <v>78</v>
      </c>
      <c r="B42" s="46">
        <v>1050</v>
      </c>
      <c r="C42" s="44">
        <v>2</v>
      </c>
      <c r="D42" s="83" t="s">
        <v>159</v>
      </c>
      <c r="E42" s="55" t="s">
        <v>161</v>
      </c>
      <c r="F42" s="325" t="s">
        <v>110</v>
      </c>
      <c r="G42" s="98">
        <f t="shared" ref="G42:G46" si="17">B42*C42*12</f>
        <v>25200</v>
      </c>
      <c r="H42" s="97" t="s">
        <v>154</v>
      </c>
      <c r="I42" s="64">
        <f t="shared" ref="I42:I46" si="18">B42*0.9</f>
        <v>945</v>
      </c>
      <c r="J42" s="65">
        <f t="shared" ref="J42:J46" si="19">I42*C42*12</f>
        <v>22680</v>
      </c>
      <c r="K42" s="98">
        <f>B42*0.85</f>
        <v>892.5</v>
      </c>
      <c r="L42" s="98">
        <f t="shared" ref="L42:L46" si="20">K42*C42*12</f>
        <v>21420</v>
      </c>
    </row>
    <row r="43" spans="1:12" ht="64.5" thickBot="1" x14ac:dyDescent="0.25">
      <c r="A43" s="57" t="s">
        <v>60</v>
      </c>
      <c r="B43" s="46">
        <v>1575</v>
      </c>
      <c r="C43" s="44">
        <v>2</v>
      </c>
      <c r="D43" s="83" t="s">
        <v>159</v>
      </c>
      <c r="E43" s="55" t="s">
        <v>161</v>
      </c>
      <c r="F43" s="326"/>
      <c r="G43" s="98">
        <f t="shared" si="17"/>
        <v>37800</v>
      </c>
      <c r="H43" s="97" t="s">
        <v>154</v>
      </c>
      <c r="I43" s="64">
        <f t="shared" si="18"/>
        <v>1417.5</v>
      </c>
      <c r="J43" s="65">
        <f t="shared" si="19"/>
        <v>34020</v>
      </c>
      <c r="K43" s="98">
        <f t="shared" ref="K43:K46" si="21">B43*0.85</f>
        <v>1338.75</v>
      </c>
      <c r="L43" s="98">
        <f t="shared" si="20"/>
        <v>32130</v>
      </c>
    </row>
    <row r="44" spans="1:12" ht="64.5" thickBot="1" x14ac:dyDescent="0.25">
      <c r="A44" s="57" t="s">
        <v>79</v>
      </c>
      <c r="B44" s="46">
        <v>2100</v>
      </c>
      <c r="C44" s="44">
        <v>2</v>
      </c>
      <c r="D44" s="83" t="s">
        <v>159</v>
      </c>
      <c r="E44" s="55" t="s">
        <v>161</v>
      </c>
      <c r="F44" s="326"/>
      <c r="G44" s="98">
        <f t="shared" si="17"/>
        <v>50400</v>
      </c>
      <c r="H44" s="97" t="s">
        <v>154</v>
      </c>
      <c r="I44" s="64">
        <f t="shared" si="18"/>
        <v>1890</v>
      </c>
      <c r="J44" s="65">
        <f t="shared" si="19"/>
        <v>45360</v>
      </c>
      <c r="K44" s="98">
        <f t="shared" si="21"/>
        <v>1785</v>
      </c>
      <c r="L44" s="98">
        <f t="shared" si="20"/>
        <v>42840</v>
      </c>
    </row>
    <row r="45" spans="1:12" ht="64.5" thickBot="1" x14ac:dyDescent="0.25">
      <c r="A45" s="57" t="s">
        <v>80</v>
      </c>
      <c r="B45" s="46">
        <v>2625</v>
      </c>
      <c r="C45" s="44">
        <v>2</v>
      </c>
      <c r="D45" s="83" t="s">
        <v>159</v>
      </c>
      <c r="E45" s="55" t="s">
        <v>161</v>
      </c>
      <c r="F45" s="326"/>
      <c r="G45" s="98">
        <f t="shared" si="17"/>
        <v>63000</v>
      </c>
      <c r="H45" s="97" t="s">
        <v>154</v>
      </c>
      <c r="I45" s="64">
        <f t="shared" si="18"/>
        <v>2362.5</v>
      </c>
      <c r="J45" s="65">
        <f t="shared" si="19"/>
        <v>56700</v>
      </c>
      <c r="K45" s="98">
        <f t="shared" si="21"/>
        <v>2231.25</v>
      </c>
      <c r="L45" s="98">
        <f t="shared" si="20"/>
        <v>53550</v>
      </c>
    </row>
    <row r="46" spans="1:12" ht="64.5" thickBot="1" x14ac:dyDescent="0.25">
      <c r="A46" s="57" t="s">
        <v>81</v>
      </c>
      <c r="B46" s="46">
        <v>3150</v>
      </c>
      <c r="C46" s="44">
        <v>0</v>
      </c>
      <c r="D46" s="83" t="s">
        <v>159</v>
      </c>
      <c r="E46" s="55" t="s">
        <v>161</v>
      </c>
      <c r="F46" s="331"/>
      <c r="G46" s="98">
        <f t="shared" si="17"/>
        <v>0</v>
      </c>
      <c r="H46" s="97" t="s">
        <v>154</v>
      </c>
      <c r="I46" s="64">
        <f t="shared" si="18"/>
        <v>2835</v>
      </c>
      <c r="J46" s="65">
        <f t="shared" si="19"/>
        <v>0</v>
      </c>
      <c r="K46" s="98">
        <f t="shared" si="21"/>
        <v>2677.5</v>
      </c>
      <c r="L46" s="98">
        <f t="shared" si="20"/>
        <v>0</v>
      </c>
    </row>
    <row r="47" spans="1:12" ht="39" thickBot="1" x14ac:dyDescent="0.25">
      <c r="A47" s="59" t="s">
        <v>83</v>
      </c>
      <c r="B47" s="46">
        <v>4650</v>
      </c>
      <c r="C47" s="48">
        <v>1</v>
      </c>
      <c r="D47" s="83" t="s">
        <v>159</v>
      </c>
      <c r="E47" s="55" t="s">
        <v>161</v>
      </c>
      <c r="F47" s="320" t="s">
        <v>111</v>
      </c>
      <c r="G47" s="98">
        <f>B47*C47*12</f>
        <v>55800</v>
      </c>
      <c r="H47" s="97" t="s">
        <v>154</v>
      </c>
      <c r="I47" s="64">
        <f>B47*0.9</f>
        <v>4185</v>
      </c>
      <c r="J47" s="65">
        <f>I47*C47*12</f>
        <v>50220</v>
      </c>
      <c r="K47" s="98">
        <f>B47*0.85</f>
        <v>3952.5</v>
      </c>
      <c r="L47" s="98">
        <f>K47*C47*12</f>
        <v>47430</v>
      </c>
    </row>
    <row r="48" spans="1:12" s="5" customFormat="1" ht="39" thickBot="1" x14ac:dyDescent="0.25">
      <c r="A48" s="59" t="s">
        <v>94</v>
      </c>
      <c r="B48" s="46">
        <v>5115</v>
      </c>
      <c r="C48" s="48">
        <v>1</v>
      </c>
      <c r="D48" s="83" t="s">
        <v>159</v>
      </c>
      <c r="E48" s="55" t="s">
        <v>161</v>
      </c>
      <c r="F48" s="321"/>
      <c r="G48" s="98">
        <f t="shared" ref="G48:G57" si="22">B48*C48*12</f>
        <v>61380</v>
      </c>
      <c r="H48" s="97" t="s">
        <v>154</v>
      </c>
      <c r="I48" s="64">
        <f t="shared" ref="I48:I61" si="23">B48*0.9</f>
        <v>4603.5</v>
      </c>
      <c r="J48" s="65">
        <f t="shared" ref="J48:J57" si="24">I48*C48*12</f>
        <v>55242</v>
      </c>
      <c r="K48" s="98">
        <f>B48*0.85</f>
        <v>4347.75</v>
      </c>
      <c r="L48" s="98">
        <f t="shared" ref="L48:L57" si="25">K48*C48*12</f>
        <v>52173</v>
      </c>
    </row>
    <row r="49" spans="1:12" ht="39" thickBot="1" x14ac:dyDescent="0.25">
      <c r="A49" s="59" t="s">
        <v>95</v>
      </c>
      <c r="B49" s="46">
        <v>5580</v>
      </c>
      <c r="C49" s="44">
        <v>0</v>
      </c>
      <c r="D49" s="83" t="s">
        <v>159</v>
      </c>
      <c r="E49" s="55" t="s">
        <v>161</v>
      </c>
      <c r="F49" s="321"/>
      <c r="G49" s="98">
        <f t="shared" si="22"/>
        <v>0</v>
      </c>
      <c r="H49" s="97" t="s">
        <v>154</v>
      </c>
      <c r="I49" s="64">
        <f t="shared" si="23"/>
        <v>5022</v>
      </c>
      <c r="J49" s="65">
        <f t="shared" si="24"/>
        <v>0</v>
      </c>
      <c r="K49" s="98">
        <f t="shared" ref="K49:K57" si="26">B49*0.85</f>
        <v>4743</v>
      </c>
      <c r="L49" s="98">
        <f t="shared" si="25"/>
        <v>0</v>
      </c>
    </row>
    <row r="50" spans="1:12" ht="39" thickBot="1" x14ac:dyDescent="0.25">
      <c r="A50" s="59" t="s">
        <v>96</v>
      </c>
      <c r="B50" s="46">
        <v>6045</v>
      </c>
      <c r="C50" s="44">
        <v>0</v>
      </c>
      <c r="D50" s="83" t="s">
        <v>159</v>
      </c>
      <c r="E50" s="55" t="s">
        <v>161</v>
      </c>
      <c r="F50" s="321"/>
      <c r="G50" s="98">
        <f t="shared" si="22"/>
        <v>0</v>
      </c>
      <c r="H50" s="97" t="s">
        <v>154</v>
      </c>
      <c r="I50" s="64">
        <f t="shared" si="23"/>
        <v>5440.5</v>
      </c>
      <c r="J50" s="65">
        <f t="shared" si="24"/>
        <v>0</v>
      </c>
      <c r="K50" s="98">
        <f t="shared" si="26"/>
        <v>5138.25</v>
      </c>
      <c r="L50" s="98">
        <f t="shared" si="25"/>
        <v>0</v>
      </c>
    </row>
    <row r="51" spans="1:12" ht="39" thickBot="1" x14ac:dyDescent="0.25">
      <c r="A51" s="59" t="s">
        <v>87</v>
      </c>
      <c r="B51" s="46">
        <v>6510</v>
      </c>
      <c r="C51" s="44">
        <v>0</v>
      </c>
      <c r="D51" s="83" t="s">
        <v>159</v>
      </c>
      <c r="E51" s="55" t="s">
        <v>161</v>
      </c>
      <c r="F51" s="321"/>
      <c r="G51" s="98">
        <f t="shared" si="22"/>
        <v>0</v>
      </c>
      <c r="H51" s="97" t="s">
        <v>154</v>
      </c>
      <c r="I51" s="64">
        <f t="shared" si="23"/>
        <v>5859</v>
      </c>
      <c r="J51" s="65">
        <f t="shared" si="24"/>
        <v>0</v>
      </c>
      <c r="K51" s="98">
        <f t="shared" si="26"/>
        <v>5533.5</v>
      </c>
      <c r="L51" s="98">
        <f t="shared" si="25"/>
        <v>0</v>
      </c>
    </row>
    <row r="52" spans="1:12" ht="39" thickBot="1" x14ac:dyDescent="0.25">
      <c r="A52" s="59" t="s">
        <v>97</v>
      </c>
      <c r="B52" s="46">
        <v>6975</v>
      </c>
      <c r="C52" s="44">
        <v>0</v>
      </c>
      <c r="D52" s="83" t="s">
        <v>159</v>
      </c>
      <c r="E52" s="55" t="s">
        <v>161</v>
      </c>
      <c r="F52" s="321"/>
      <c r="G52" s="98">
        <f t="shared" si="22"/>
        <v>0</v>
      </c>
      <c r="H52" s="97" t="s">
        <v>154</v>
      </c>
      <c r="I52" s="64">
        <f t="shared" si="23"/>
        <v>6277.5</v>
      </c>
      <c r="J52" s="65">
        <f t="shared" si="24"/>
        <v>0</v>
      </c>
      <c r="K52" s="98">
        <f t="shared" si="26"/>
        <v>5928.75</v>
      </c>
      <c r="L52" s="98">
        <f t="shared" si="25"/>
        <v>0</v>
      </c>
    </row>
    <row r="53" spans="1:12" ht="39" thickBot="1" x14ac:dyDescent="0.25">
      <c r="A53" s="59" t="s">
        <v>98</v>
      </c>
      <c r="B53" s="46">
        <v>7440</v>
      </c>
      <c r="C53" s="44">
        <v>0</v>
      </c>
      <c r="D53" s="83" t="s">
        <v>159</v>
      </c>
      <c r="E53" s="55" t="s">
        <v>161</v>
      </c>
      <c r="F53" s="321"/>
      <c r="G53" s="98">
        <f t="shared" si="22"/>
        <v>0</v>
      </c>
      <c r="H53" s="97" t="s">
        <v>154</v>
      </c>
      <c r="I53" s="64">
        <f t="shared" si="23"/>
        <v>6696</v>
      </c>
      <c r="J53" s="65">
        <f t="shared" si="24"/>
        <v>0</v>
      </c>
      <c r="K53" s="98">
        <f t="shared" si="26"/>
        <v>6324</v>
      </c>
      <c r="L53" s="98">
        <f t="shared" si="25"/>
        <v>0</v>
      </c>
    </row>
    <row r="54" spans="1:12" ht="39" thickBot="1" x14ac:dyDescent="0.25">
      <c r="A54" s="59" t="s">
        <v>99</v>
      </c>
      <c r="B54" s="46">
        <v>7905</v>
      </c>
      <c r="C54" s="48">
        <v>1</v>
      </c>
      <c r="D54" s="83" t="s">
        <v>159</v>
      </c>
      <c r="E54" s="55" t="s">
        <v>161</v>
      </c>
      <c r="F54" s="321"/>
      <c r="G54" s="98">
        <f t="shared" si="22"/>
        <v>94860</v>
      </c>
      <c r="H54" s="97" t="s">
        <v>154</v>
      </c>
      <c r="I54" s="64">
        <f t="shared" si="23"/>
        <v>7114.5</v>
      </c>
      <c r="J54" s="65">
        <f t="shared" si="24"/>
        <v>85374</v>
      </c>
      <c r="K54" s="98">
        <f t="shared" si="26"/>
        <v>6719.25</v>
      </c>
      <c r="L54" s="98">
        <f t="shared" si="25"/>
        <v>80631</v>
      </c>
    </row>
    <row r="55" spans="1:12" ht="38.25" customHeight="1" thickBot="1" x14ac:dyDescent="0.25">
      <c r="A55" s="59" t="s">
        <v>100</v>
      </c>
      <c r="B55" s="46">
        <v>8370</v>
      </c>
      <c r="C55" s="44">
        <v>0</v>
      </c>
      <c r="D55" s="83" t="s">
        <v>159</v>
      </c>
      <c r="E55" s="55" t="s">
        <v>161</v>
      </c>
      <c r="F55" s="321"/>
      <c r="G55" s="98">
        <f t="shared" si="22"/>
        <v>0</v>
      </c>
      <c r="H55" s="97" t="s">
        <v>154</v>
      </c>
      <c r="I55" s="64">
        <f t="shared" si="23"/>
        <v>7533</v>
      </c>
      <c r="J55" s="65">
        <f t="shared" si="24"/>
        <v>0</v>
      </c>
      <c r="K55" s="98">
        <f t="shared" si="26"/>
        <v>7114.5</v>
      </c>
      <c r="L55" s="98">
        <f t="shared" si="25"/>
        <v>0</v>
      </c>
    </row>
    <row r="56" spans="1:12" ht="45.75" customHeight="1" thickBot="1" x14ac:dyDescent="0.25">
      <c r="A56" s="57" t="s">
        <v>92</v>
      </c>
      <c r="B56" s="46">
        <v>8835</v>
      </c>
      <c r="C56" s="44">
        <v>0</v>
      </c>
      <c r="D56" s="83" t="s">
        <v>159</v>
      </c>
      <c r="E56" s="55" t="s">
        <v>161</v>
      </c>
      <c r="F56" s="321"/>
      <c r="G56" s="98">
        <f t="shared" si="22"/>
        <v>0</v>
      </c>
      <c r="H56" s="97" t="s">
        <v>154</v>
      </c>
      <c r="I56" s="64">
        <f t="shared" si="23"/>
        <v>7951.5</v>
      </c>
      <c r="J56" s="65">
        <f t="shared" si="24"/>
        <v>0</v>
      </c>
      <c r="K56" s="98">
        <f t="shared" si="26"/>
        <v>7509.75</v>
      </c>
      <c r="L56" s="98">
        <f t="shared" si="25"/>
        <v>0</v>
      </c>
    </row>
    <row r="57" spans="1:12" ht="39" thickBot="1" x14ac:dyDescent="0.25">
      <c r="A57" s="59" t="s">
        <v>101</v>
      </c>
      <c r="B57" s="46">
        <v>9300</v>
      </c>
      <c r="C57" s="44">
        <v>0</v>
      </c>
      <c r="D57" s="83" t="s">
        <v>159</v>
      </c>
      <c r="E57" s="55" t="s">
        <v>161</v>
      </c>
      <c r="F57" s="322"/>
      <c r="G57" s="98">
        <f t="shared" si="22"/>
        <v>0</v>
      </c>
      <c r="H57" s="97" t="s">
        <v>154</v>
      </c>
      <c r="I57" s="64">
        <f t="shared" si="23"/>
        <v>8370</v>
      </c>
      <c r="J57" s="65">
        <f t="shared" si="24"/>
        <v>0</v>
      </c>
      <c r="K57" s="98">
        <f t="shared" si="26"/>
        <v>7905</v>
      </c>
      <c r="L57" s="98">
        <f t="shared" si="25"/>
        <v>0</v>
      </c>
    </row>
    <row r="58" spans="1:12" ht="51.75" thickBot="1" x14ac:dyDescent="0.25">
      <c r="A58" s="57" t="s">
        <v>61</v>
      </c>
      <c r="B58" s="46">
        <v>3720</v>
      </c>
      <c r="C58" s="44">
        <v>3</v>
      </c>
      <c r="D58" s="83" t="s">
        <v>159</v>
      </c>
      <c r="E58" s="55" t="s">
        <v>161</v>
      </c>
      <c r="F58" s="325" t="s">
        <v>112</v>
      </c>
      <c r="G58" s="98">
        <f>B58*C58*2</f>
        <v>22320</v>
      </c>
      <c r="H58" s="97" t="s">
        <v>154</v>
      </c>
      <c r="I58" s="64">
        <f t="shared" si="23"/>
        <v>3348</v>
      </c>
      <c r="J58" s="65">
        <f>I58*C58*2</f>
        <v>20088</v>
      </c>
      <c r="K58" s="98">
        <f>B58*0.85</f>
        <v>3162</v>
      </c>
      <c r="L58" s="98">
        <f>K58*C58*2</f>
        <v>18972</v>
      </c>
    </row>
    <row r="59" spans="1:12" ht="64.5" thickBot="1" x14ac:dyDescent="0.25">
      <c r="A59" s="57" t="s">
        <v>62</v>
      </c>
      <c r="B59" s="46">
        <v>2325</v>
      </c>
      <c r="C59" s="44">
        <v>3</v>
      </c>
      <c r="D59" s="83" t="s">
        <v>159</v>
      </c>
      <c r="E59" s="55" t="s">
        <v>161</v>
      </c>
      <c r="F59" s="326"/>
      <c r="G59" s="98">
        <f t="shared" ref="G59:G61" si="27">B59*C59*2</f>
        <v>13950</v>
      </c>
      <c r="H59" s="97" t="s">
        <v>154</v>
      </c>
      <c r="I59" s="64">
        <f t="shared" si="23"/>
        <v>2092.5</v>
      </c>
      <c r="J59" s="65">
        <f t="shared" ref="J59:J61" si="28">I59*C59*2</f>
        <v>12555</v>
      </c>
      <c r="K59" s="98">
        <f t="shared" ref="K59:K61" si="29">B59*0.85</f>
        <v>1976.25</v>
      </c>
      <c r="L59" s="98">
        <f t="shared" ref="L59:L61" si="30">K59*C59*2</f>
        <v>11857.5</v>
      </c>
    </row>
    <row r="60" spans="1:12" ht="51.75" thickBot="1" x14ac:dyDescent="0.25">
      <c r="A60" s="57" t="s">
        <v>63</v>
      </c>
      <c r="B60" s="46">
        <v>2325</v>
      </c>
      <c r="C60" s="44">
        <v>3</v>
      </c>
      <c r="D60" s="83" t="s">
        <v>159</v>
      </c>
      <c r="E60" s="55" t="s">
        <v>161</v>
      </c>
      <c r="F60" s="326"/>
      <c r="G60" s="98">
        <f t="shared" si="27"/>
        <v>13950</v>
      </c>
      <c r="H60" s="97" t="s">
        <v>154</v>
      </c>
      <c r="I60" s="64">
        <f t="shared" si="23"/>
        <v>2092.5</v>
      </c>
      <c r="J60" s="65">
        <f t="shared" si="28"/>
        <v>12555</v>
      </c>
      <c r="K60" s="98">
        <f t="shared" si="29"/>
        <v>1976.25</v>
      </c>
      <c r="L60" s="98">
        <f t="shared" si="30"/>
        <v>11857.5</v>
      </c>
    </row>
    <row r="61" spans="1:12" ht="90" thickBot="1" x14ac:dyDescent="0.25">
      <c r="A61" s="60" t="s">
        <v>64</v>
      </c>
      <c r="B61" s="47">
        <v>930</v>
      </c>
      <c r="C61" s="61">
        <v>3</v>
      </c>
      <c r="D61" s="83" t="s">
        <v>159</v>
      </c>
      <c r="E61" s="55" t="s">
        <v>161</v>
      </c>
      <c r="F61" s="327"/>
      <c r="G61" s="98">
        <f t="shared" si="27"/>
        <v>5580</v>
      </c>
      <c r="H61" s="97" t="s">
        <v>154</v>
      </c>
      <c r="I61" s="64">
        <f t="shared" si="23"/>
        <v>837</v>
      </c>
      <c r="J61" s="65">
        <f t="shared" si="28"/>
        <v>5022</v>
      </c>
      <c r="K61" s="98">
        <f t="shared" si="29"/>
        <v>790.5</v>
      </c>
      <c r="L61" s="98">
        <f t="shared" si="30"/>
        <v>4743</v>
      </c>
    </row>
    <row r="62" spans="1:12" ht="13.5" thickBot="1" x14ac:dyDescent="0.25">
      <c r="G62" s="95"/>
      <c r="H62" s="96"/>
      <c r="I62" s="96"/>
      <c r="J62" s="96"/>
      <c r="L62" s="2"/>
    </row>
    <row r="63" spans="1:12" ht="45" customHeight="1" x14ac:dyDescent="0.2">
      <c r="A63" s="15"/>
      <c r="B63" s="15"/>
      <c r="C63" s="276" t="s">
        <v>316</v>
      </c>
      <c r="D63" s="258">
        <v>55</v>
      </c>
      <c r="E63" s="17"/>
      <c r="F63" s="15"/>
      <c r="G63" s="330"/>
      <c r="H63" s="13"/>
      <c r="I63" s="2"/>
      <c r="L63" s="2"/>
    </row>
    <row r="64" spans="1:12" ht="42.75" customHeight="1" x14ac:dyDescent="0.2">
      <c r="A64" s="15"/>
      <c r="B64" s="16"/>
      <c r="C64" s="277"/>
      <c r="D64" s="17"/>
      <c r="E64" s="17"/>
      <c r="F64" s="15"/>
      <c r="G64" s="330"/>
      <c r="H64" s="13"/>
      <c r="I64" s="2"/>
      <c r="L64" s="2"/>
    </row>
    <row r="65" spans="1:12" ht="44.25" customHeight="1" x14ac:dyDescent="0.2">
      <c r="A65" s="14"/>
      <c r="B65" s="14"/>
      <c r="C65" s="35"/>
      <c r="D65" s="17"/>
      <c r="E65" s="17"/>
      <c r="F65" s="14"/>
      <c r="G65" s="330"/>
      <c r="H65" s="13"/>
      <c r="I65" s="2"/>
      <c r="L65" s="2"/>
    </row>
    <row r="66" spans="1:12" ht="42" customHeight="1" x14ac:dyDescent="0.2">
      <c r="A66" s="14"/>
      <c r="B66" s="14"/>
      <c r="C66" s="278" t="s">
        <v>317</v>
      </c>
      <c r="D66" s="258">
        <v>55</v>
      </c>
      <c r="E66" s="17" t="s">
        <v>318</v>
      </c>
      <c r="F66" s="14"/>
      <c r="G66" s="330"/>
      <c r="H66" s="13"/>
      <c r="I66" s="2"/>
      <c r="L66" s="2"/>
    </row>
    <row r="67" spans="1:12" x14ac:dyDescent="0.2">
      <c r="A67" s="7"/>
      <c r="B67" s="7"/>
      <c r="C67" s="7"/>
      <c r="D67" s="7"/>
      <c r="E67" s="7"/>
      <c r="F67" s="7"/>
      <c r="G67" s="5"/>
      <c r="H67" s="2"/>
      <c r="I67" s="2"/>
    </row>
    <row r="68" spans="1:12" x14ac:dyDescent="0.2">
      <c r="A68" s="7"/>
      <c r="B68" s="7"/>
      <c r="C68" s="7"/>
      <c r="D68" s="7"/>
      <c r="E68" s="7"/>
      <c r="F68" s="7"/>
      <c r="G68" s="11"/>
      <c r="H68" s="2"/>
      <c r="I68" s="2"/>
    </row>
    <row r="69" spans="1:12" s="6" customFormat="1" ht="11.25" customHeight="1" x14ac:dyDescent="0.2">
      <c r="A69" s="2"/>
      <c r="B69" s="2"/>
      <c r="C69" s="9"/>
      <c r="D69" s="3"/>
      <c r="E69" s="3"/>
      <c r="F69" s="10"/>
    </row>
    <row r="70" spans="1:12" s="14" customFormat="1" ht="20.100000000000001" customHeight="1" x14ac:dyDescent="0.2">
      <c r="A70" s="2"/>
      <c r="B70" s="2"/>
      <c r="C70" s="9"/>
      <c r="D70" s="3"/>
      <c r="E70" s="3"/>
      <c r="F70" s="10"/>
    </row>
    <row r="71" spans="1:12" s="14" customFormat="1" ht="30.75" customHeight="1" x14ac:dyDescent="0.2">
      <c r="A71" s="2"/>
      <c r="B71" s="2"/>
      <c r="C71" s="9"/>
      <c r="D71" s="3"/>
      <c r="E71" s="3"/>
      <c r="F71" s="10"/>
    </row>
    <row r="72" spans="1:12" s="15" customFormat="1" ht="99" customHeight="1" x14ac:dyDescent="0.2">
      <c r="A72" s="2"/>
      <c r="B72" s="2"/>
      <c r="C72" s="9"/>
      <c r="D72" s="3"/>
      <c r="E72" s="3"/>
      <c r="F72" s="10"/>
    </row>
    <row r="73" spans="1:12" s="15" customFormat="1" ht="43.5" customHeight="1" x14ac:dyDescent="0.2">
      <c r="A73" s="2"/>
      <c r="B73" s="2"/>
      <c r="C73" s="9"/>
      <c r="D73" s="3"/>
      <c r="E73" s="3"/>
      <c r="F73" s="10"/>
    </row>
    <row r="74" spans="1:12" s="14" customFormat="1" ht="20.100000000000001" customHeight="1" x14ac:dyDescent="0.2">
      <c r="A74" s="2"/>
      <c r="B74" s="2"/>
      <c r="C74" s="9"/>
      <c r="D74" s="3"/>
      <c r="E74" s="3"/>
      <c r="F74" s="10"/>
    </row>
    <row r="75" spans="1:12" s="14" customFormat="1" ht="20.100000000000001" customHeight="1" x14ac:dyDescent="0.2">
      <c r="A75" s="2"/>
      <c r="B75" s="2"/>
      <c r="C75" s="9"/>
      <c r="D75" s="3"/>
      <c r="E75" s="3"/>
      <c r="F75" s="10"/>
    </row>
    <row r="76" spans="1:12" x14ac:dyDescent="0.2">
      <c r="G76" s="2"/>
      <c r="H76" s="2"/>
      <c r="I76" s="2"/>
    </row>
    <row r="77" spans="1:12" x14ac:dyDescent="0.2">
      <c r="G77" s="2"/>
      <c r="H77" s="2"/>
      <c r="I77" s="2"/>
    </row>
    <row r="78" spans="1:12" x14ac:dyDescent="0.2">
      <c r="G78" s="11"/>
      <c r="H78" s="2"/>
      <c r="I78" s="2"/>
    </row>
    <row r="79" spans="1:12" x14ac:dyDescent="0.2">
      <c r="G79" s="11"/>
      <c r="H79" s="2"/>
      <c r="I79" s="2"/>
    </row>
    <row r="80" spans="1:12" x14ac:dyDescent="0.2">
      <c r="G80" s="11"/>
      <c r="H80" s="2"/>
      <c r="I80" s="2"/>
    </row>
    <row r="81" spans="7:9" x14ac:dyDescent="0.2">
      <c r="G81" s="11"/>
      <c r="H81" s="2"/>
      <c r="I81" s="2"/>
    </row>
    <row r="82" spans="7:9" x14ac:dyDescent="0.2">
      <c r="G82" s="11"/>
      <c r="H82" s="2"/>
      <c r="I82" s="2"/>
    </row>
    <row r="83" spans="7:9" x14ac:dyDescent="0.2">
      <c r="G83" s="11"/>
      <c r="H83" s="2"/>
      <c r="I83" s="2"/>
    </row>
    <row r="84" spans="7:9" x14ac:dyDescent="0.2">
      <c r="G84" s="11"/>
      <c r="H84" s="2"/>
      <c r="I84" s="2"/>
    </row>
    <row r="85" spans="7:9" x14ac:dyDescent="0.2">
      <c r="G85" s="11"/>
      <c r="H85" s="2"/>
      <c r="I85" s="2"/>
    </row>
    <row r="86" spans="7:9" x14ac:dyDescent="0.2">
      <c r="G86" s="11"/>
      <c r="H86" s="2"/>
      <c r="I86" s="2"/>
    </row>
    <row r="87" spans="7:9" x14ac:dyDescent="0.2">
      <c r="G87" s="11"/>
      <c r="H87" s="2"/>
      <c r="I87" s="2"/>
    </row>
    <row r="88" spans="7:9" x14ac:dyDescent="0.2">
      <c r="G88" s="11"/>
      <c r="H88" s="2"/>
      <c r="I88" s="2"/>
    </row>
    <row r="89" spans="7:9" x14ac:dyDescent="0.2">
      <c r="G89" s="11"/>
      <c r="H89" s="2"/>
      <c r="I89" s="2"/>
    </row>
    <row r="90" spans="7:9" x14ac:dyDescent="0.2">
      <c r="G90" s="11"/>
      <c r="H90" s="2"/>
      <c r="I90" s="2"/>
    </row>
    <row r="91" spans="7:9" x14ac:dyDescent="0.2">
      <c r="G91" s="11"/>
      <c r="H91" s="2"/>
      <c r="I91" s="2"/>
    </row>
    <row r="92" spans="7:9" x14ac:dyDescent="0.2">
      <c r="G92" s="11"/>
      <c r="H92" s="2"/>
      <c r="I92" s="2"/>
    </row>
    <row r="93" spans="7:9" x14ac:dyDescent="0.2">
      <c r="G93" s="11"/>
      <c r="H93" s="2"/>
      <c r="I93" s="2"/>
    </row>
    <row r="94" spans="7:9" x14ac:dyDescent="0.2">
      <c r="G94" s="11"/>
      <c r="H94" s="2"/>
      <c r="I94" s="2"/>
    </row>
    <row r="95" spans="7:9" x14ac:dyDescent="0.2">
      <c r="G95" s="11"/>
      <c r="H95" s="2"/>
      <c r="I95" s="2"/>
    </row>
    <row r="96" spans="7:9" x14ac:dyDescent="0.2">
      <c r="G96" s="11"/>
      <c r="H96" s="2"/>
      <c r="I96" s="2"/>
    </row>
    <row r="97" spans="7:9" x14ac:dyDescent="0.2">
      <c r="G97" s="11"/>
      <c r="H97" s="2"/>
      <c r="I97" s="2"/>
    </row>
    <row r="98" spans="7:9" x14ac:dyDescent="0.2">
      <c r="G98" s="11"/>
      <c r="H98" s="2"/>
      <c r="I98" s="2"/>
    </row>
    <row r="99" spans="7:9" x14ac:dyDescent="0.2">
      <c r="G99" s="11"/>
      <c r="H99" s="2"/>
      <c r="I99" s="2"/>
    </row>
    <row r="100" spans="7:9" x14ac:dyDescent="0.2">
      <c r="G100" s="11"/>
      <c r="H100" s="2"/>
      <c r="I100" s="2"/>
    </row>
    <row r="101" spans="7:9" x14ac:dyDescent="0.2">
      <c r="G101" s="11"/>
      <c r="H101" s="2"/>
      <c r="I101" s="2"/>
    </row>
    <row r="102" spans="7:9" x14ac:dyDescent="0.2">
      <c r="G102" s="11"/>
      <c r="H102" s="2"/>
      <c r="I102" s="2"/>
    </row>
    <row r="103" spans="7:9" x14ac:dyDescent="0.2">
      <c r="G103" s="11"/>
      <c r="H103" s="2"/>
      <c r="I103" s="2"/>
    </row>
    <row r="104" spans="7:9" x14ac:dyDescent="0.2">
      <c r="G104" s="11"/>
      <c r="H104" s="2"/>
      <c r="I104" s="2"/>
    </row>
    <row r="105" spans="7:9" x14ac:dyDescent="0.2">
      <c r="G105" s="11"/>
      <c r="H105" s="2"/>
      <c r="I105" s="2"/>
    </row>
    <row r="106" spans="7:9" x14ac:dyDescent="0.2">
      <c r="G106" s="11"/>
      <c r="H106" s="2"/>
      <c r="I106" s="2"/>
    </row>
    <row r="107" spans="7:9" x14ac:dyDescent="0.2">
      <c r="G107" s="11"/>
      <c r="H107" s="2"/>
      <c r="I107" s="2"/>
    </row>
    <row r="108" spans="7:9" x14ac:dyDescent="0.2">
      <c r="G108" s="11"/>
      <c r="H108" s="2"/>
      <c r="I108" s="2"/>
    </row>
    <row r="109" spans="7:9" x14ac:dyDescent="0.2">
      <c r="G109" s="11"/>
      <c r="H109" s="2"/>
      <c r="I109" s="2"/>
    </row>
    <row r="110" spans="7:9" x14ac:dyDescent="0.2">
      <c r="G110" s="11"/>
      <c r="H110" s="2"/>
      <c r="I110" s="2"/>
    </row>
    <row r="111" spans="7:9" x14ac:dyDescent="0.2">
      <c r="G111" s="11"/>
      <c r="H111" s="2"/>
      <c r="I111" s="2"/>
    </row>
    <row r="112" spans="7:9" x14ac:dyDescent="0.2">
      <c r="G112" s="11"/>
      <c r="H112" s="2"/>
      <c r="I112" s="2"/>
    </row>
    <row r="113" spans="7:9" x14ac:dyDescent="0.2">
      <c r="G113" s="11"/>
      <c r="H113" s="2"/>
      <c r="I113" s="2"/>
    </row>
    <row r="114" spans="7:9" x14ac:dyDescent="0.2">
      <c r="G114" s="11"/>
      <c r="H114" s="2"/>
      <c r="I114" s="2"/>
    </row>
    <row r="115" spans="7:9" x14ac:dyDescent="0.2">
      <c r="G115" s="11"/>
      <c r="H115" s="2"/>
      <c r="I115" s="2"/>
    </row>
    <row r="116" spans="7:9" x14ac:dyDescent="0.2">
      <c r="G116" s="11"/>
      <c r="H116" s="2"/>
      <c r="I116" s="2"/>
    </row>
    <row r="117" spans="7:9" x14ac:dyDescent="0.2">
      <c r="G117" s="11"/>
      <c r="H117" s="2"/>
      <c r="I117" s="2"/>
    </row>
    <row r="118" spans="7:9" x14ac:dyDescent="0.2">
      <c r="G118" s="11"/>
      <c r="H118" s="2"/>
      <c r="I118" s="2"/>
    </row>
    <row r="119" spans="7:9" x14ac:dyDescent="0.2">
      <c r="G119" s="11"/>
      <c r="H119" s="2"/>
      <c r="I119" s="2"/>
    </row>
    <row r="120" spans="7:9" x14ac:dyDescent="0.2">
      <c r="G120" s="11"/>
      <c r="H120" s="2"/>
      <c r="I120" s="2"/>
    </row>
    <row r="121" spans="7:9" x14ac:dyDescent="0.2">
      <c r="G121" s="11"/>
      <c r="H121" s="2"/>
      <c r="I121" s="2"/>
    </row>
    <row r="122" spans="7:9" x14ac:dyDescent="0.2">
      <c r="G122" s="11"/>
      <c r="H122" s="2"/>
      <c r="I122" s="2"/>
    </row>
    <row r="123" spans="7:9" x14ac:dyDescent="0.2">
      <c r="G123" s="11"/>
      <c r="H123" s="2"/>
      <c r="I123" s="2"/>
    </row>
    <row r="124" spans="7:9" x14ac:dyDescent="0.2">
      <c r="G124" s="11"/>
      <c r="H124" s="2"/>
      <c r="I124" s="2"/>
    </row>
    <row r="125" spans="7:9" x14ac:dyDescent="0.2">
      <c r="G125" s="11"/>
      <c r="H125" s="2"/>
      <c r="I125" s="2"/>
    </row>
    <row r="126" spans="7:9" x14ac:dyDescent="0.2">
      <c r="G126" s="11"/>
      <c r="H126" s="2"/>
      <c r="I126" s="2"/>
    </row>
    <row r="127" spans="7:9" x14ac:dyDescent="0.2">
      <c r="G127" s="11"/>
      <c r="H127" s="2"/>
      <c r="I127" s="2"/>
    </row>
    <row r="128" spans="7:9" x14ac:dyDescent="0.2">
      <c r="G128" s="11"/>
      <c r="H128" s="2"/>
      <c r="I128" s="2"/>
    </row>
    <row r="129" spans="7:9" x14ac:dyDescent="0.2">
      <c r="G129" s="11"/>
      <c r="H129" s="2"/>
      <c r="I129" s="2"/>
    </row>
    <row r="130" spans="7:9" x14ac:dyDescent="0.2">
      <c r="G130" s="11"/>
      <c r="H130" s="2"/>
      <c r="I130" s="2"/>
    </row>
    <row r="131" spans="7:9" x14ac:dyDescent="0.2">
      <c r="G131" s="11"/>
      <c r="H131" s="2"/>
      <c r="I131" s="2"/>
    </row>
    <row r="132" spans="7:9" x14ac:dyDescent="0.2">
      <c r="G132" s="11"/>
      <c r="H132" s="2"/>
      <c r="I132" s="2"/>
    </row>
    <row r="133" spans="7:9" x14ac:dyDescent="0.2">
      <c r="G133" s="11"/>
      <c r="H133" s="2"/>
      <c r="I133" s="2"/>
    </row>
    <row r="134" spans="7:9" x14ac:dyDescent="0.2">
      <c r="G134" s="11"/>
      <c r="H134" s="2"/>
      <c r="I134" s="2"/>
    </row>
    <row r="135" spans="7:9" x14ac:dyDescent="0.2">
      <c r="G135" s="11"/>
      <c r="H135" s="2"/>
      <c r="I135" s="2"/>
    </row>
    <row r="136" spans="7:9" x14ac:dyDescent="0.2">
      <c r="G136" s="11"/>
      <c r="H136" s="2"/>
      <c r="I136" s="2"/>
    </row>
    <row r="137" spans="7:9" x14ac:dyDescent="0.2">
      <c r="G137" s="11"/>
      <c r="H137" s="2"/>
      <c r="I137" s="2"/>
    </row>
    <row r="138" spans="7:9" x14ac:dyDescent="0.2">
      <c r="G138" s="11"/>
      <c r="H138" s="2"/>
      <c r="I138" s="2"/>
    </row>
    <row r="139" spans="7:9" x14ac:dyDescent="0.2">
      <c r="G139" s="11"/>
      <c r="H139" s="2"/>
      <c r="I139" s="2"/>
    </row>
    <row r="140" spans="7:9" x14ac:dyDescent="0.2">
      <c r="G140" s="11"/>
      <c r="H140" s="2"/>
      <c r="I140" s="2"/>
    </row>
    <row r="141" spans="7:9" x14ac:dyDescent="0.2">
      <c r="G141" s="11"/>
      <c r="H141" s="2"/>
      <c r="I141" s="2"/>
    </row>
    <row r="142" spans="7:9" x14ac:dyDescent="0.2">
      <c r="G142" s="11"/>
      <c r="H142" s="2"/>
      <c r="I142" s="2"/>
    </row>
    <row r="143" spans="7:9" x14ac:dyDescent="0.2">
      <c r="G143" s="11"/>
      <c r="H143" s="2"/>
      <c r="I143" s="2"/>
    </row>
    <row r="144" spans="7:9" x14ac:dyDescent="0.2">
      <c r="G144" s="11"/>
      <c r="H144" s="2"/>
      <c r="I144" s="2"/>
    </row>
    <row r="145" spans="7:9" x14ac:dyDescent="0.2">
      <c r="G145" s="11"/>
      <c r="H145" s="2"/>
      <c r="I145" s="2"/>
    </row>
    <row r="146" spans="7:9" x14ac:dyDescent="0.2">
      <c r="G146" s="11"/>
      <c r="H146" s="2"/>
      <c r="I146" s="2"/>
    </row>
    <row r="147" spans="7:9" x14ac:dyDescent="0.2">
      <c r="G147" s="11"/>
      <c r="H147" s="2"/>
      <c r="I147" s="2"/>
    </row>
    <row r="148" spans="7:9" x14ac:dyDescent="0.2">
      <c r="G148" s="11"/>
      <c r="H148" s="2"/>
      <c r="I148" s="2"/>
    </row>
    <row r="149" spans="7:9" x14ac:dyDescent="0.2">
      <c r="G149" s="11"/>
      <c r="H149" s="2"/>
      <c r="I149" s="2"/>
    </row>
    <row r="150" spans="7:9" x14ac:dyDescent="0.2">
      <c r="G150" s="11"/>
      <c r="H150" s="2"/>
      <c r="I150" s="2"/>
    </row>
    <row r="151" spans="7:9" x14ac:dyDescent="0.2">
      <c r="G151" s="11"/>
      <c r="H151" s="2"/>
      <c r="I151" s="2"/>
    </row>
    <row r="152" spans="7:9" x14ac:dyDescent="0.2">
      <c r="G152" s="11"/>
      <c r="H152" s="2"/>
      <c r="I152" s="2"/>
    </row>
    <row r="153" spans="7:9" x14ac:dyDescent="0.2">
      <c r="G153" s="11"/>
      <c r="H153" s="2"/>
      <c r="I153" s="2"/>
    </row>
    <row r="154" spans="7:9" x14ac:dyDescent="0.2">
      <c r="G154" s="11"/>
      <c r="H154" s="2"/>
      <c r="I154" s="2"/>
    </row>
    <row r="155" spans="7:9" x14ac:dyDescent="0.2">
      <c r="G155" s="11"/>
      <c r="H155" s="2"/>
      <c r="I155" s="2"/>
    </row>
    <row r="156" spans="7:9" x14ac:dyDescent="0.2">
      <c r="G156" s="11"/>
      <c r="H156" s="2"/>
      <c r="I156" s="2"/>
    </row>
    <row r="157" spans="7:9" x14ac:dyDescent="0.2">
      <c r="G157" s="11"/>
      <c r="H157" s="2"/>
      <c r="I157" s="2"/>
    </row>
    <row r="158" spans="7:9" x14ac:dyDescent="0.2">
      <c r="G158" s="11"/>
      <c r="H158" s="2"/>
      <c r="I158" s="2"/>
    </row>
    <row r="159" spans="7:9" x14ac:dyDescent="0.2">
      <c r="G159" s="11"/>
      <c r="H159" s="2"/>
      <c r="I159" s="2"/>
    </row>
    <row r="160" spans="7:9" x14ac:dyDescent="0.2">
      <c r="G160" s="11"/>
      <c r="H160" s="2"/>
      <c r="I160" s="2"/>
    </row>
    <row r="161" spans="7:9" x14ac:dyDescent="0.2">
      <c r="G161" s="11"/>
      <c r="H161" s="2"/>
      <c r="I161" s="2"/>
    </row>
    <row r="162" spans="7:9" x14ac:dyDescent="0.2">
      <c r="G162" s="11"/>
      <c r="H162" s="2"/>
      <c r="I162" s="2"/>
    </row>
    <row r="163" spans="7:9" x14ac:dyDescent="0.2">
      <c r="G163" s="11"/>
      <c r="H163" s="2"/>
      <c r="I163" s="2"/>
    </row>
    <row r="164" spans="7:9" x14ac:dyDescent="0.2">
      <c r="G164" s="11"/>
      <c r="H164" s="2"/>
      <c r="I164" s="2"/>
    </row>
    <row r="165" spans="7:9" x14ac:dyDescent="0.2">
      <c r="G165" s="11"/>
      <c r="H165" s="2"/>
      <c r="I165" s="2"/>
    </row>
    <row r="166" spans="7:9" x14ac:dyDescent="0.2">
      <c r="G166" s="11"/>
      <c r="H166" s="2"/>
      <c r="I166" s="2"/>
    </row>
    <row r="167" spans="7:9" x14ac:dyDescent="0.2">
      <c r="G167" s="11"/>
      <c r="H167" s="2"/>
      <c r="I167" s="2"/>
    </row>
    <row r="168" spans="7:9" x14ac:dyDescent="0.2">
      <c r="G168" s="11"/>
      <c r="H168" s="2"/>
      <c r="I168" s="2"/>
    </row>
    <row r="169" spans="7:9" x14ac:dyDescent="0.2">
      <c r="G169" s="11"/>
      <c r="H169" s="2"/>
      <c r="I169" s="2"/>
    </row>
    <row r="170" spans="7:9" x14ac:dyDescent="0.2">
      <c r="G170" s="11"/>
      <c r="H170" s="2"/>
      <c r="I170" s="2"/>
    </row>
    <row r="171" spans="7:9" x14ac:dyDescent="0.2">
      <c r="G171" s="11"/>
      <c r="H171" s="2"/>
      <c r="I171" s="2"/>
    </row>
    <row r="172" spans="7:9" x14ac:dyDescent="0.2">
      <c r="G172" s="11"/>
      <c r="H172" s="2"/>
      <c r="I172" s="2"/>
    </row>
    <row r="173" spans="7:9" x14ac:dyDescent="0.2">
      <c r="G173" s="11"/>
      <c r="H173" s="2"/>
      <c r="I173" s="2"/>
    </row>
    <row r="174" spans="7:9" x14ac:dyDescent="0.2">
      <c r="G174" s="11"/>
      <c r="H174" s="2"/>
      <c r="I174" s="2"/>
    </row>
    <row r="175" spans="7:9" x14ac:dyDescent="0.2">
      <c r="G175" s="11"/>
      <c r="H175" s="2"/>
      <c r="I175" s="2"/>
    </row>
    <row r="176" spans="7:9" x14ac:dyDescent="0.2">
      <c r="G176" s="11"/>
      <c r="H176" s="2"/>
      <c r="I176" s="2"/>
    </row>
    <row r="177" spans="7:9" x14ac:dyDescent="0.2">
      <c r="G177" s="11"/>
      <c r="H177" s="2"/>
      <c r="I177" s="2"/>
    </row>
    <row r="178" spans="7:9" x14ac:dyDescent="0.2">
      <c r="G178" s="11"/>
      <c r="H178" s="2"/>
      <c r="I178" s="2"/>
    </row>
    <row r="179" spans="7:9" x14ac:dyDescent="0.2">
      <c r="G179" s="11"/>
      <c r="H179" s="2"/>
      <c r="I179" s="2"/>
    </row>
    <row r="180" spans="7:9" x14ac:dyDescent="0.2">
      <c r="G180" s="11"/>
      <c r="H180" s="2"/>
      <c r="I180" s="2"/>
    </row>
    <row r="181" spans="7:9" x14ac:dyDescent="0.2">
      <c r="G181" s="11"/>
      <c r="H181" s="2"/>
      <c r="I181" s="2"/>
    </row>
    <row r="182" spans="7:9" x14ac:dyDescent="0.2">
      <c r="G182" s="11"/>
      <c r="H182" s="2"/>
      <c r="I182" s="2"/>
    </row>
    <row r="183" spans="7:9" x14ac:dyDescent="0.2">
      <c r="G183" s="11"/>
      <c r="H183" s="2"/>
      <c r="I183" s="2"/>
    </row>
    <row r="184" spans="7:9" x14ac:dyDescent="0.2">
      <c r="G184" s="11"/>
      <c r="H184" s="2"/>
      <c r="I184" s="2"/>
    </row>
    <row r="185" spans="7:9" x14ac:dyDescent="0.2">
      <c r="G185" s="11"/>
      <c r="H185" s="2"/>
      <c r="I185" s="2"/>
    </row>
    <row r="186" spans="7:9" x14ac:dyDescent="0.2">
      <c r="G186" s="11"/>
      <c r="H186" s="2"/>
      <c r="I186" s="2"/>
    </row>
    <row r="187" spans="7:9" x14ac:dyDescent="0.2">
      <c r="G187" s="11"/>
      <c r="H187" s="2"/>
      <c r="I187" s="2"/>
    </row>
    <row r="188" spans="7:9" x14ac:dyDescent="0.2">
      <c r="G188" s="11"/>
      <c r="H188" s="2"/>
      <c r="I188" s="2"/>
    </row>
    <row r="189" spans="7:9" x14ac:dyDescent="0.2">
      <c r="G189" s="11"/>
      <c r="H189" s="2"/>
      <c r="I189" s="2"/>
    </row>
    <row r="190" spans="7:9" x14ac:dyDescent="0.2">
      <c r="G190" s="11"/>
      <c r="H190" s="2"/>
      <c r="I190" s="2"/>
    </row>
    <row r="191" spans="7:9" x14ac:dyDescent="0.2">
      <c r="G191" s="11"/>
      <c r="H191" s="2"/>
      <c r="I191" s="2"/>
    </row>
    <row r="192" spans="7:9" x14ac:dyDescent="0.2">
      <c r="G192" s="11"/>
      <c r="H192" s="2"/>
      <c r="I192" s="2"/>
    </row>
    <row r="193" spans="7:9" x14ac:dyDescent="0.2">
      <c r="G193" s="11"/>
      <c r="H193" s="2"/>
      <c r="I193" s="2"/>
    </row>
    <row r="194" spans="7:9" x14ac:dyDescent="0.2">
      <c r="G194" s="11"/>
      <c r="H194" s="2"/>
      <c r="I194" s="2"/>
    </row>
    <row r="195" spans="7:9" x14ac:dyDescent="0.2">
      <c r="G195" s="11"/>
      <c r="H195" s="2"/>
      <c r="I195" s="2"/>
    </row>
    <row r="196" spans="7:9" x14ac:dyDescent="0.2">
      <c r="G196" s="11"/>
      <c r="H196" s="2"/>
      <c r="I196" s="2"/>
    </row>
    <row r="197" spans="7:9" x14ac:dyDescent="0.2">
      <c r="G197" s="11"/>
      <c r="H197" s="2"/>
      <c r="I197" s="2"/>
    </row>
    <row r="198" spans="7:9" x14ac:dyDescent="0.2">
      <c r="G198" s="11"/>
      <c r="H198" s="2"/>
      <c r="I198" s="2"/>
    </row>
    <row r="199" spans="7:9" x14ac:dyDescent="0.2">
      <c r="G199" s="11"/>
      <c r="H199" s="2"/>
      <c r="I199" s="2"/>
    </row>
    <row r="200" spans="7:9" x14ac:dyDescent="0.2">
      <c r="G200" s="11"/>
      <c r="H200" s="2"/>
      <c r="I200" s="2"/>
    </row>
    <row r="201" spans="7:9" x14ac:dyDescent="0.2">
      <c r="G201" s="11"/>
      <c r="H201" s="2"/>
      <c r="I201" s="2"/>
    </row>
    <row r="202" spans="7:9" x14ac:dyDescent="0.2">
      <c r="G202" s="11"/>
      <c r="H202" s="2"/>
      <c r="I202" s="2"/>
    </row>
    <row r="203" spans="7:9" x14ac:dyDescent="0.2">
      <c r="G203" s="11"/>
      <c r="H203" s="2"/>
      <c r="I203" s="2"/>
    </row>
    <row r="204" spans="7:9" x14ac:dyDescent="0.2">
      <c r="G204" s="11"/>
      <c r="H204" s="2"/>
      <c r="I204" s="2"/>
    </row>
    <row r="205" spans="7:9" x14ac:dyDescent="0.2">
      <c r="G205" s="11"/>
      <c r="H205" s="2"/>
      <c r="I205" s="2"/>
    </row>
    <row r="206" spans="7:9" x14ac:dyDescent="0.2">
      <c r="G206" s="11"/>
      <c r="H206" s="2"/>
      <c r="I206" s="2"/>
    </row>
    <row r="207" spans="7:9" x14ac:dyDescent="0.2">
      <c r="G207" s="11"/>
      <c r="H207" s="2"/>
      <c r="I207" s="2"/>
    </row>
    <row r="208" spans="7:9" x14ac:dyDescent="0.2">
      <c r="G208" s="11"/>
      <c r="H208" s="2"/>
      <c r="I208" s="2"/>
    </row>
    <row r="209" spans="7:9" x14ac:dyDescent="0.2">
      <c r="G209" s="11"/>
      <c r="H209" s="2"/>
      <c r="I209" s="2"/>
    </row>
    <row r="210" spans="7:9" x14ac:dyDescent="0.2">
      <c r="G210" s="11"/>
      <c r="H210" s="2"/>
      <c r="I210" s="2"/>
    </row>
    <row r="211" spans="7:9" x14ac:dyDescent="0.2">
      <c r="G211" s="11"/>
      <c r="H211" s="2"/>
      <c r="I211" s="2"/>
    </row>
    <row r="212" spans="7:9" x14ac:dyDescent="0.2">
      <c r="G212" s="11"/>
      <c r="H212" s="2"/>
      <c r="I212" s="2"/>
    </row>
    <row r="213" spans="7:9" x14ac:dyDescent="0.2">
      <c r="G213" s="11"/>
      <c r="H213" s="2"/>
      <c r="I213" s="2"/>
    </row>
    <row r="214" spans="7:9" x14ac:dyDescent="0.2">
      <c r="G214" s="11"/>
      <c r="H214" s="2"/>
      <c r="I214" s="2"/>
    </row>
    <row r="215" spans="7:9" x14ac:dyDescent="0.2">
      <c r="G215" s="11"/>
      <c r="H215" s="2"/>
      <c r="I215" s="2"/>
    </row>
    <row r="216" spans="7:9" x14ac:dyDescent="0.2">
      <c r="G216" s="11"/>
      <c r="H216" s="2"/>
      <c r="I216" s="2"/>
    </row>
    <row r="217" spans="7:9" x14ac:dyDescent="0.2">
      <c r="G217" s="11"/>
      <c r="H217" s="2"/>
      <c r="I217" s="2"/>
    </row>
    <row r="218" spans="7:9" x14ac:dyDescent="0.2">
      <c r="G218" s="11"/>
      <c r="H218" s="2"/>
      <c r="I218" s="2"/>
    </row>
    <row r="219" spans="7:9" x14ac:dyDescent="0.2">
      <c r="G219" s="11"/>
      <c r="H219" s="2"/>
      <c r="I219" s="2"/>
    </row>
    <row r="220" spans="7:9" x14ac:dyDescent="0.2">
      <c r="G220" s="11"/>
      <c r="H220" s="2"/>
      <c r="I220" s="2"/>
    </row>
    <row r="221" spans="7:9" x14ac:dyDescent="0.2">
      <c r="G221" s="11"/>
      <c r="H221" s="2"/>
      <c r="I221" s="2"/>
    </row>
    <row r="222" spans="7:9" x14ac:dyDescent="0.2">
      <c r="G222" s="11"/>
      <c r="H222" s="2"/>
      <c r="I222" s="2"/>
    </row>
    <row r="223" spans="7:9" x14ac:dyDescent="0.2">
      <c r="G223" s="11"/>
      <c r="H223" s="2"/>
      <c r="I223" s="2"/>
    </row>
    <row r="224" spans="7:9" x14ac:dyDescent="0.2">
      <c r="G224" s="11"/>
      <c r="H224" s="2"/>
      <c r="I224" s="2"/>
    </row>
    <row r="225" spans="7:9" x14ac:dyDescent="0.2">
      <c r="G225" s="11"/>
      <c r="H225" s="2"/>
      <c r="I225" s="2"/>
    </row>
    <row r="226" spans="7:9" x14ac:dyDescent="0.2">
      <c r="G226" s="11"/>
      <c r="H226" s="2"/>
      <c r="I226" s="2"/>
    </row>
    <row r="227" spans="7:9" x14ac:dyDescent="0.2">
      <c r="G227" s="11"/>
      <c r="H227" s="2"/>
      <c r="I227" s="2"/>
    </row>
    <row r="228" spans="7:9" x14ac:dyDescent="0.2">
      <c r="G228" s="11"/>
      <c r="H228" s="2"/>
      <c r="I228" s="2"/>
    </row>
    <row r="229" spans="7:9" x14ac:dyDescent="0.2">
      <c r="G229" s="11"/>
      <c r="H229" s="2"/>
      <c r="I229" s="2"/>
    </row>
    <row r="230" spans="7:9" x14ac:dyDescent="0.2">
      <c r="G230" s="11"/>
      <c r="H230" s="2"/>
      <c r="I230" s="2"/>
    </row>
    <row r="231" spans="7:9" x14ac:dyDescent="0.2">
      <c r="G231" s="11"/>
      <c r="H231" s="2"/>
      <c r="I231" s="2"/>
    </row>
    <row r="232" spans="7:9" x14ac:dyDescent="0.2">
      <c r="G232" s="11"/>
      <c r="H232" s="2"/>
      <c r="I232" s="2"/>
    </row>
    <row r="233" spans="7:9" x14ac:dyDescent="0.2">
      <c r="G233" s="11"/>
      <c r="H233" s="2"/>
      <c r="I233" s="2"/>
    </row>
    <row r="234" spans="7:9" x14ac:dyDescent="0.2">
      <c r="G234" s="11"/>
      <c r="H234" s="2"/>
      <c r="I234" s="2"/>
    </row>
    <row r="235" spans="7:9" x14ac:dyDescent="0.2">
      <c r="G235" s="11"/>
      <c r="H235" s="2"/>
      <c r="I235" s="2"/>
    </row>
    <row r="236" spans="7:9" x14ac:dyDescent="0.2">
      <c r="G236" s="11"/>
      <c r="H236" s="2"/>
      <c r="I236" s="2"/>
    </row>
    <row r="237" spans="7:9" x14ac:dyDescent="0.2">
      <c r="G237" s="11"/>
      <c r="H237" s="2"/>
      <c r="I237" s="2"/>
    </row>
    <row r="238" spans="7:9" x14ac:dyDescent="0.2">
      <c r="G238" s="11"/>
      <c r="H238" s="2"/>
      <c r="I238" s="2"/>
    </row>
    <row r="239" spans="7:9" x14ac:dyDescent="0.2">
      <c r="G239" s="11"/>
      <c r="H239" s="2"/>
      <c r="I239" s="2"/>
    </row>
    <row r="240" spans="7:9" x14ac:dyDescent="0.2">
      <c r="G240" s="11"/>
      <c r="H240" s="2"/>
      <c r="I240" s="2"/>
    </row>
    <row r="241" spans="7:9" x14ac:dyDescent="0.2">
      <c r="G241" s="11"/>
      <c r="H241" s="2"/>
      <c r="I241" s="2"/>
    </row>
    <row r="242" spans="7:9" x14ac:dyDescent="0.2">
      <c r="G242" s="11"/>
      <c r="H242" s="2"/>
      <c r="I242" s="2"/>
    </row>
    <row r="243" spans="7:9" x14ac:dyDescent="0.2">
      <c r="G243" s="11"/>
      <c r="H243" s="2"/>
      <c r="I243" s="2"/>
    </row>
    <row r="244" spans="7:9" x14ac:dyDescent="0.2">
      <c r="G244" s="11"/>
      <c r="H244" s="2"/>
      <c r="I244" s="2"/>
    </row>
    <row r="245" spans="7:9" x14ac:dyDescent="0.2">
      <c r="G245" s="11"/>
      <c r="H245" s="2"/>
      <c r="I245" s="2"/>
    </row>
    <row r="246" spans="7:9" x14ac:dyDescent="0.2">
      <c r="G246" s="11"/>
      <c r="H246" s="2"/>
      <c r="I246" s="2"/>
    </row>
    <row r="247" spans="7:9" x14ac:dyDescent="0.2">
      <c r="G247" s="11"/>
      <c r="H247" s="2"/>
      <c r="I247" s="2"/>
    </row>
    <row r="248" spans="7:9" x14ac:dyDescent="0.2">
      <c r="G248" s="11"/>
      <c r="H248" s="2"/>
      <c r="I248" s="2"/>
    </row>
    <row r="249" spans="7:9" x14ac:dyDescent="0.2">
      <c r="G249" s="11"/>
      <c r="H249" s="2"/>
      <c r="I249" s="2"/>
    </row>
    <row r="250" spans="7:9" x14ac:dyDescent="0.2">
      <c r="G250" s="11"/>
      <c r="H250" s="2"/>
      <c r="I250" s="2"/>
    </row>
    <row r="251" spans="7:9" x14ac:dyDescent="0.2">
      <c r="G251" s="11"/>
      <c r="H251" s="2"/>
      <c r="I251" s="2"/>
    </row>
    <row r="252" spans="7:9" x14ac:dyDescent="0.2">
      <c r="G252" s="11"/>
      <c r="H252" s="2"/>
      <c r="I252" s="2"/>
    </row>
    <row r="253" spans="7:9" x14ac:dyDescent="0.2">
      <c r="G253" s="11"/>
      <c r="H253" s="2"/>
      <c r="I253" s="2"/>
    </row>
    <row r="254" spans="7:9" x14ac:dyDescent="0.2">
      <c r="G254" s="11"/>
      <c r="H254" s="2"/>
      <c r="I254" s="2"/>
    </row>
    <row r="255" spans="7:9" x14ac:dyDescent="0.2">
      <c r="G255" s="11"/>
      <c r="H255" s="2"/>
      <c r="I255" s="2"/>
    </row>
    <row r="256" spans="7:9" x14ac:dyDescent="0.2">
      <c r="G256" s="11"/>
      <c r="H256" s="2"/>
      <c r="I256" s="2"/>
    </row>
    <row r="257" spans="7:9" x14ac:dyDescent="0.2">
      <c r="G257" s="11"/>
      <c r="H257" s="2"/>
      <c r="I257" s="2"/>
    </row>
    <row r="258" spans="7:9" x14ac:dyDescent="0.2">
      <c r="G258" s="11"/>
      <c r="H258" s="2"/>
      <c r="I258" s="2"/>
    </row>
    <row r="259" spans="7:9" x14ac:dyDescent="0.2">
      <c r="G259" s="11"/>
      <c r="H259" s="2"/>
      <c r="I259" s="2"/>
    </row>
    <row r="260" spans="7:9" x14ac:dyDescent="0.2">
      <c r="G260" s="11"/>
      <c r="H260" s="2"/>
      <c r="I260" s="2"/>
    </row>
    <row r="261" spans="7:9" x14ac:dyDescent="0.2">
      <c r="G261" s="11"/>
      <c r="H261" s="2"/>
      <c r="I261" s="2"/>
    </row>
    <row r="262" spans="7:9" x14ac:dyDescent="0.2">
      <c r="G262" s="11"/>
      <c r="H262" s="2"/>
      <c r="I262" s="2"/>
    </row>
    <row r="263" spans="7:9" x14ac:dyDescent="0.2">
      <c r="G263" s="11"/>
      <c r="H263" s="2"/>
      <c r="I263" s="2"/>
    </row>
    <row r="264" spans="7:9" x14ac:dyDescent="0.2">
      <c r="G264" s="11"/>
      <c r="H264" s="2"/>
      <c r="I264" s="2"/>
    </row>
    <row r="265" spans="7:9" x14ac:dyDescent="0.2">
      <c r="G265" s="11"/>
      <c r="H265" s="2"/>
      <c r="I265" s="2"/>
    </row>
    <row r="266" spans="7:9" x14ac:dyDescent="0.2">
      <c r="G266" s="11"/>
      <c r="H266" s="2"/>
      <c r="I266" s="2"/>
    </row>
    <row r="267" spans="7:9" x14ac:dyDescent="0.2">
      <c r="G267" s="11"/>
      <c r="H267" s="2"/>
      <c r="I267" s="2"/>
    </row>
    <row r="268" spans="7:9" x14ac:dyDescent="0.2">
      <c r="G268" s="11"/>
      <c r="H268" s="2"/>
      <c r="I268" s="2"/>
    </row>
    <row r="269" spans="7:9" x14ac:dyDescent="0.2">
      <c r="G269" s="11"/>
      <c r="H269" s="2"/>
      <c r="I269" s="2"/>
    </row>
    <row r="270" spans="7:9" x14ac:dyDescent="0.2">
      <c r="G270" s="11"/>
      <c r="H270" s="2"/>
      <c r="I270" s="2"/>
    </row>
    <row r="271" spans="7:9" x14ac:dyDescent="0.2">
      <c r="G271" s="11"/>
      <c r="H271" s="2"/>
      <c r="I271" s="2"/>
    </row>
    <row r="272" spans="7:9" x14ac:dyDescent="0.2">
      <c r="G272" s="11"/>
      <c r="H272" s="2"/>
      <c r="I272" s="2"/>
    </row>
    <row r="273" spans="7:9" x14ac:dyDescent="0.2">
      <c r="G273" s="11"/>
      <c r="H273" s="2"/>
      <c r="I273" s="2"/>
    </row>
    <row r="274" spans="7:9" x14ac:dyDescent="0.2">
      <c r="G274" s="11"/>
      <c r="H274" s="2"/>
      <c r="I274" s="2"/>
    </row>
    <row r="275" spans="7:9" x14ac:dyDescent="0.2">
      <c r="G275" s="11"/>
      <c r="H275" s="2"/>
      <c r="I275" s="2"/>
    </row>
    <row r="276" spans="7:9" x14ac:dyDescent="0.2">
      <c r="G276" s="11"/>
      <c r="H276" s="2"/>
      <c r="I276" s="2"/>
    </row>
    <row r="277" spans="7:9" x14ac:dyDescent="0.2">
      <c r="G277" s="11"/>
      <c r="H277" s="2"/>
      <c r="I277" s="2"/>
    </row>
    <row r="278" spans="7:9" x14ac:dyDescent="0.2">
      <c r="G278" s="11"/>
      <c r="H278" s="2"/>
      <c r="I278" s="2"/>
    </row>
    <row r="279" spans="7:9" x14ac:dyDescent="0.2">
      <c r="G279" s="11"/>
      <c r="H279" s="2"/>
      <c r="I279" s="2"/>
    </row>
    <row r="280" spans="7:9" x14ac:dyDescent="0.2">
      <c r="G280" s="11"/>
      <c r="H280" s="2"/>
      <c r="I280" s="2"/>
    </row>
    <row r="281" spans="7:9" x14ac:dyDescent="0.2">
      <c r="G281" s="11"/>
      <c r="H281" s="2"/>
      <c r="I281" s="2"/>
    </row>
    <row r="282" spans="7:9" x14ac:dyDescent="0.2">
      <c r="G282" s="11"/>
      <c r="H282" s="2"/>
      <c r="I282" s="2"/>
    </row>
    <row r="283" spans="7:9" x14ac:dyDescent="0.2">
      <c r="G283" s="11"/>
      <c r="H283" s="2"/>
      <c r="I283" s="2"/>
    </row>
    <row r="284" spans="7:9" x14ac:dyDescent="0.2">
      <c r="G284" s="11"/>
      <c r="H284" s="2"/>
      <c r="I284" s="2"/>
    </row>
    <row r="285" spans="7:9" x14ac:dyDescent="0.2">
      <c r="G285" s="11"/>
      <c r="H285" s="2"/>
      <c r="I285" s="2"/>
    </row>
    <row r="286" spans="7:9" x14ac:dyDescent="0.2">
      <c r="G286" s="11"/>
      <c r="H286" s="2"/>
      <c r="I286" s="2"/>
    </row>
    <row r="287" spans="7:9" x14ac:dyDescent="0.2">
      <c r="G287" s="11"/>
      <c r="H287" s="2"/>
      <c r="I287" s="2"/>
    </row>
    <row r="288" spans="7:9" x14ac:dyDescent="0.2">
      <c r="G288" s="11"/>
      <c r="H288" s="2"/>
      <c r="I288" s="2"/>
    </row>
    <row r="289" spans="7:9" x14ac:dyDescent="0.2">
      <c r="G289" s="11"/>
      <c r="H289" s="2"/>
      <c r="I289" s="2"/>
    </row>
    <row r="290" spans="7:9" x14ac:dyDescent="0.2">
      <c r="G290" s="11"/>
      <c r="H290" s="2"/>
      <c r="I290" s="2"/>
    </row>
    <row r="291" spans="7:9" x14ac:dyDescent="0.2">
      <c r="G291" s="11"/>
      <c r="H291" s="2"/>
      <c r="I291" s="2"/>
    </row>
    <row r="292" spans="7:9" x14ac:dyDescent="0.2">
      <c r="G292" s="11"/>
      <c r="H292" s="2"/>
      <c r="I292" s="2"/>
    </row>
    <row r="293" spans="7:9" x14ac:dyDescent="0.2">
      <c r="G293" s="11"/>
      <c r="H293" s="2"/>
      <c r="I293" s="2"/>
    </row>
    <row r="294" spans="7:9" x14ac:dyDescent="0.2">
      <c r="G294" s="11"/>
      <c r="H294" s="2"/>
      <c r="I294" s="2"/>
    </row>
    <row r="295" spans="7:9" x14ac:dyDescent="0.2">
      <c r="G295" s="11"/>
      <c r="H295" s="2"/>
      <c r="I295" s="2"/>
    </row>
    <row r="296" spans="7:9" x14ac:dyDescent="0.2">
      <c r="G296" s="11"/>
      <c r="H296" s="2"/>
      <c r="I296" s="2"/>
    </row>
    <row r="297" spans="7:9" x14ac:dyDescent="0.2">
      <c r="G297" s="11"/>
      <c r="H297" s="2"/>
      <c r="I297" s="2"/>
    </row>
    <row r="298" spans="7:9" x14ac:dyDescent="0.2">
      <c r="G298" s="11"/>
      <c r="H298" s="2"/>
      <c r="I298" s="2"/>
    </row>
    <row r="299" spans="7:9" x14ac:dyDescent="0.2">
      <c r="G299" s="11"/>
      <c r="H299" s="2"/>
      <c r="I299" s="2"/>
    </row>
    <row r="300" spans="7:9" x14ac:dyDescent="0.2">
      <c r="G300" s="11"/>
      <c r="H300" s="2"/>
      <c r="I300" s="2"/>
    </row>
    <row r="301" spans="7:9" x14ac:dyDescent="0.2">
      <c r="G301" s="11"/>
      <c r="H301" s="2"/>
      <c r="I301" s="2"/>
    </row>
    <row r="302" spans="7:9" x14ac:dyDescent="0.2">
      <c r="G302" s="11"/>
      <c r="H302" s="2"/>
      <c r="I302" s="2"/>
    </row>
    <row r="303" spans="7:9" x14ac:dyDescent="0.2">
      <c r="G303" s="11"/>
      <c r="H303" s="2"/>
      <c r="I303" s="2"/>
    </row>
    <row r="304" spans="7:9" x14ac:dyDescent="0.2">
      <c r="G304" s="11"/>
      <c r="H304" s="2"/>
      <c r="I304" s="2"/>
    </row>
    <row r="305" spans="7:9" x14ac:dyDescent="0.2">
      <c r="G305" s="11"/>
      <c r="H305" s="2"/>
      <c r="I305" s="2"/>
    </row>
    <row r="306" spans="7:9" x14ac:dyDescent="0.2">
      <c r="G306" s="11"/>
      <c r="H306" s="2"/>
      <c r="I306" s="2"/>
    </row>
    <row r="307" spans="7:9" x14ac:dyDescent="0.2">
      <c r="G307" s="11"/>
      <c r="H307" s="2"/>
      <c r="I307" s="2"/>
    </row>
    <row r="308" spans="7:9" x14ac:dyDescent="0.2">
      <c r="G308" s="11"/>
      <c r="H308" s="2"/>
      <c r="I308" s="2"/>
    </row>
    <row r="309" spans="7:9" x14ac:dyDescent="0.2">
      <c r="G309" s="11"/>
      <c r="H309" s="2"/>
      <c r="I309" s="2"/>
    </row>
    <row r="310" spans="7:9" x14ac:dyDescent="0.2">
      <c r="G310" s="11"/>
      <c r="H310" s="2"/>
      <c r="I310" s="2"/>
    </row>
    <row r="311" spans="7:9" x14ac:dyDescent="0.2">
      <c r="G311" s="11"/>
      <c r="H311" s="2"/>
      <c r="I311" s="2"/>
    </row>
    <row r="312" spans="7:9" x14ac:dyDescent="0.2">
      <c r="G312" s="11"/>
      <c r="H312" s="2"/>
      <c r="I312" s="2"/>
    </row>
    <row r="313" spans="7:9" x14ac:dyDescent="0.2">
      <c r="G313" s="11"/>
      <c r="H313" s="2"/>
      <c r="I313" s="2"/>
    </row>
    <row r="314" spans="7:9" x14ac:dyDescent="0.2">
      <c r="G314" s="11"/>
      <c r="H314" s="2"/>
      <c r="I314" s="2"/>
    </row>
    <row r="315" spans="7:9" x14ac:dyDescent="0.2">
      <c r="G315" s="11"/>
      <c r="H315" s="2"/>
      <c r="I315" s="2"/>
    </row>
    <row r="316" spans="7:9" x14ac:dyDescent="0.2">
      <c r="G316" s="11"/>
      <c r="H316" s="2"/>
      <c r="I316" s="2"/>
    </row>
    <row r="317" spans="7:9" x14ac:dyDescent="0.2">
      <c r="G317" s="11"/>
      <c r="H317" s="2"/>
      <c r="I317" s="2"/>
    </row>
    <row r="318" spans="7:9" x14ac:dyDescent="0.2">
      <c r="G318" s="11"/>
      <c r="H318" s="2"/>
      <c r="I318" s="2"/>
    </row>
    <row r="319" spans="7:9" x14ac:dyDescent="0.2">
      <c r="G319" s="11"/>
      <c r="H319" s="2"/>
      <c r="I319" s="2"/>
    </row>
    <row r="320" spans="7:9" x14ac:dyDescent="0.2">
      <c r="G320" s="11"/>
      <c r="H320" s="2"/>
      <c r="I320" s="2"/>
    </row>
    <row r="321" spans="7:9" x14ac:dyDescent="0.2">
      <c r="G321" s="11"/>
      <c r="H321" s="2"/>
      <c r="I321" s="2"/>
    </row>
    <row r="322" spans="7:9" x14ac:dyDescent="0.2">
      <c r="G322" s="11"/>
      <c r="H322" s="2"/>
      <c r="I322" s="2"/>
    </row>
    <row r="323" spans="7:9" x14ac:dyDescent="0.2">
      <c r="G323" s="11"/>
      <c r="H323" s="2"/>
      <c r="I323" s="2"/>
    </row>
    <row r="324" spans="7:9" x14ac:dyDescent="0.2">
      <c r="G324" s="11"/>
      <c r="H324" s="2"/>
      <c r="I324" s="2"/>
    </row>
    <row r="325" spans="7:9" x14ac:dyDescent="0.2">
      <c r="G325" s="11"/>
      <c r="H325" s="2"/>
      <c r="I325" s="2"/>
    </row>
    <row r="326" spans="7:9" x14ac:dyDescent="0.2">
      <c r="G326" s="11"/>
      <c r="H326" s="2"/>
      <c r="I326" s="2"/>
    </row>
    <row r="327" spans="7:9" x14ac:dyDescent="0.2">
      <c r="G327" s="11"/>
      <c r="H327" s="2"/>
      <c r="I327" s="2"/>
    </row>
    <row r="328" spans="7:9" x14ac:dyDescent="0.2">
      <c r="G328" s="11"/>
      <c r="H328" s="2"/>
      <c r="I328" s="2"/>
    </row>
    <row r="329" spans="7:9" x14ac:dyDescent="0.2">
      <c r="G329" s="11"/>
      <c r="H329" s="2"/>
      <c r="I329" s="2"/>
    </row>
    <row r="330" spans="7:9" x14ac:dyDescent="0.2">
      <c r="G330" s="11"/>
      <c r="H330" s="2"/>
      <c r="I330" s="2"/>
    </row>
    <row r="331" spans="7:9" x14ac:dyDescent="0.2">
      <c r="G331" s="11"/>
      <c r="H331" s="2"/>
      <c r="I331" s="2"/>
    </row>
    <row r="332" spans="7:9" x14ac:dyDescent="0.2">
      <c r="G332" s="11"/>
      <c r="H332" s="2"/>
      <c r="I332" s="2"/>
    </row>
    <row r="333" spans="7:9" x14ac:dyDescent="0.2">
      <c r="G333" s="11"/>
      <c r="H333" s="2"/>
      <c r="I333" s="2"/>
    </row>
    <row r="334" spans="7:9" x14ac:dyDescent="0.2">
      <c r="G334" s="11"/>
      <c r="H334" s="2"/>
      <c r="I334" s="2"/>
    </row>
    <row r="335" spans="7:9" x14ac:dyDescent="0.2">
      <c r="G335" s="11"/>
      <c r="H335" s="2"/>
      <c r="I335" s="2"/>
    </row>
    <row r="336" spans="7:9" x14ac:dyDescent="0.2">
      <c r="G336" s="11"/>
      <c r="H336" s="2"/>
      <c r="I336" s="2"/>
    </row>
    <row r="337" spans="7:9" x14ac:dyDescent="0.2">
      <c r="G337" s="11"/>
      <c r="H337" s="2"/>
      <c r="I337" s="2"/>
    </row>
    <row r="338" spans="7:9" x14ac:dyDescent="0.2">
      <c r="G338" s="11"/>
      <c r="H338" s="2"/>
      <c r="I338" s="2"/>
    </row>
    <row r="339" spans="7:9" x14ac:dyDescent="0.2">
      <c r="G339" s="11"/>
      <c r="H339" s="2"/>
      <c r="I339" s="2"/>
    </row>
    <row r="340" spans="7:9" x14ac:dyDescent="0.2">
      <c r="G340" s="11"/>
      <c r="H340" s="2"/>
      <c r="I340" s="2"/>
    </row>
    <row r="341" spans="7:9" x14ac:dyDescent="0.2">
      <c r="G341" s="11"/>
      <c r="H341" s="2"/>
      <c r="I341" s="2"/>
    </row>
    <row r="342" spans="7:9" x14ac:dyDescent="0.2">
      <c r="G342" s="11"/>
      <c r="H342" s="2"/>
      <c r="I342" s="2"/>
    </row>
    <row r="343" spans="7:9" x14ac:dyDescent="0.2">
      <c r="G343" s="11"/>
      <c r="H343" s="2"/>
      <c r="I343" s="2"/>
    </row>
    <row r="344" spans="7:9" x14ac:dyDescent="0.2">
      <c r="G344" s="11"/>
      <c r="H344" s="2"/>
      <c r="I344" s="2"/>
    </row>
    <row r="345" spans="7:9" x14ac:dyDescent="0.2">
      <c r="G345" s="11"/>
      <c r="H345" s="2"/>
      <c r="I345" s="2"/>
    </row>
    <row r="346" spans="7:9" x14ac:dyDescent="0.2">
      <c r="G346" s="11"/>
      <c r="H346" s="2"/>
      <c r="I346" s="2"/>
    </row>
    <row r="347" spans="7:9" x14ac:dyDescent="0.2">
      <c r="G347" s="11"/>
      <c r="H347" s="2"/>
      <c r="I347" s="2"/>
    </row>
    <row r="348" spans="7:9" x14ac:dyDescent="0.2">
      <c r="G348" s="11"/>
      <c r="H348" s="2"/>
      <c r="I348" s="2"/>
    </row>
    <row r="349" spans="7:9" x14ac:dyDescent="0.2">
      <c r="G349" s="11"/>
      <c r="H349" s="2"/>
      <c r="I349" s="2"/>
    </row>
    <row r="350" spans="7:9" x14ac:dyDescent="0.2">
      <c r="G350" s="11"/>
      <c r="H350" s="2"/>
      <c r="I350" s="2"/>
    </row>
    <row r="351" spans="7:9" x14ac:dyDescent="0.2">
      <c r="G351" s="11"/>
      <c r="H351" s="2"/>
      <c r="I351" s="2"/>
    </row>
    <row r="352" spans="7:9" x14ac:dyDescent="0.2">
      <c r="G352" s="11"/>
      <c r="H352" s="2"/>
      <c r="I352" s="2"/>
    </row>
    <row r="353" spans="7:9" x14ac:dyDescent="0.2">
      <c r="G353" s="11"/>
      <c r="H353" s="2"/>
      <c r="I353" s="2"/>
    </row>
    <row r="354" spans="7:9" x14ac:dyDescent="0.2">
      <c r="G354" s="11"/>
      <c r="H354" s="2"/>
      <c r="I354" s="2"/>
    </row>
    <row r="355" spans="7:9" x14ac:dyDescent="0.2">
      <c r="G355" s="11"/>
      <c r="H355" s="2"/>
      <c r="I355" s="2"/>
    </row>
    <row r="356" spans="7:9" x14ac:dyDescent="0.2">
      <c r="G356" s="11"/>
      <c r="H356" s="2"/>
      <c r="I356" s="2"/>
    </row>
    <row r="357" spans="7:9" x14ac:dyDescent="0.2">
      <c r="G357" s="11"/>
      <c r="H357" s="2"/>
      <c r="I357" s="2"/>
    </row>
    <row r="358" spans="7:9" x14ac:dyDescent="0.2">
      <c r="G358" s="11"/>
      <c r="H358" s="2"/>
      <c r="I358" s="2"/>
    </row>
    <row r="359" spans="7:9" x14ac:dyDescent="0.2">
      <c r="G359" s="11"/>
      <c r="H359" s="2"/>
      <c r="I359" s="2"/>
    </row>
    <row r="360" spans="7:9" x14ac:dyDescent="0.2">
      <c r="G360" s="11"/>
      <c r="H360" s="2"/>
      <c r="I360" s="2"/>
    </row>
    <row r="361" spans="7:9" x14ac:dyDescent="0.2">
      <c r="G361" s="11"/>
      <c r="H361" s="2"/>
      <c r="I361" s="2"/>
    </row>
    <row r="362" spans="7:9" x14ac:dyDescent="0.2">
      <c r="G362" s="11"/>
      <c r="H362" s="2"/>
      <c r="I362" s="2"/>
    </row>
    <row r="363" spans="7:9" x14ac:dyDescent="0.2">
      <c r="G363" s="11"/>
      <c r="H363" s="2"/>
      <c r="I363" s="2"/>
    </row>
    <row r="364" spans="7:9" x14ac:dyDescent="0.2">
      <c r="G364" s="11"/>
      <c r="H364" s="2"/>
      <c r="I364" s="2"/>
    </row>
    <row r="365" spans="7:9" x14ac:dyDescent="0.2">
      <c r="G365" s="11"/>
      <c r="H365" s="2"/>
      <c r="I365" s="2"/>
    </row>
    <row r="366" spans="7:9" x14ac:dyDescent="0.2">
      <c r="G366" s="11"/>
      <c r="H366" s="2"/>
      <c r="I366" s="2"/>
    </row>
    <row r="367" spans="7:9" x14ac:dyDescent="0.2">
      <c r="G367" s="11"/>
      <c r="H367" s="2"/>
      <c r="I367" s="2"/>
    </row>
    <row r="368" spans="7:9" x14ac:dyDescent="0.2">
      <c r="G368" s="11"/>
      <c r="H368" s="2"/>
      <c r="I368" s="2"/>
    </row>
    <row r="369" spans="7:9" x14ac:dyDescent="0.2">
      <c r="G369" s="11"/>
      <c r="H369" s="2"/>
      <c r="I369" s="2"/>
    </row>
    <row r="370" spans="7:9" x14ac:dyDescent="0.2">
      <c r="G370" s="11"/>
      <c r="H370" s="2"/>
      <c r="I370" s="2"/>
    </row>
    <row r="371" spans="7:9" x14ac:dyDescent="0.2">
      <c r="G371" s="11"/>
      <c r="H371" s="2"/>
      <c r="I371" s="2"/>
    </row>
    <row r="372" spans="7:9" x14ac:dyDescent="0.2">
      <c r="G372" s="11"/>
      <c r="H372" s="2"/>
      <c r="I372" s="2"/>
    </row>
    <row r="373" spans="7:9" x14ac:dyDescent="0.2">
      <c r="G373" s="11"/>
      <c r="H373" s="2"/>
      <c r="I373" s="2"/>
    </row>
    <row r="374" spans="7:9" x14ac:dyDescent="0.2">
      <c r="G374" s="11"/>
      <c r="H374" s="2"/>
      <c r="I374" s="2"/>
    </row>
    <row r="375" spans="7:9" x14ac:dyDescent="0.2">
      <c r="G375" s="11"/>
      <c r="H375" s="2"/>
      <c r="I375" s="2"/>
    </row>
    <row r="376" spans="7:9" x14ac:dyDescent="0.2">
      <c r="G376" s="11"/>
      <c r="H376" s="2"/>
      <c r="I376" s="2"/>
    </row>
    <row r="377" spans="7:9" x14ac:dyDescent="0.2">
      <c r="G377" s="11"/>
      <c r="H377" s="2"/>
      <c r="I377" s="2"/>
    </row>
    <row r="378" spans="7:9" x14ac:dyDescent="0.2">
      <c r="G378" s="11"/>
      <c r="H378" s="2"/>
      <c r="I378" s="2"/>
    </row>
    <row r="379" spans="7:9" x14ac:dyDescent="0.2">
      <c r="G379" s="11"/>
      <c r="H379" s="2"/>
      <c r="I379" s="2"/>
    </row>
    <row r="380" spans="7:9" x14ac:dyDescent="0.2">
      <c r="G380" s="11"/>
      <c r="H380" s="2"/>
      <c r="I380" s="2"/>
    </row>
    <row r="381" spans="7:9" x14ac:dyDescent="0.2">
      <c r="G381" s="11"/>
      <c r="H381" s="2"/>
      <c r="I381" s="2"/>
    </row>
    <row r="382" spans="7:9" x14ac:dyDescent="0.2">
      <c r="G382" s="11"/>
      <c r="H382" s="2"/>
      <c r="I382" s="2"/>
    </row>
    <row r="383" spans="7:9" x14ac:dyDescent="0.2">
      <c r="G383" s="11"/>
      <c r="H383" s="2"/>
      <c r="I383" s="2"/>
    </row>
    <row r="384" spans="7:9" x14ac:dyDescent="0.2">
      <c r="G384" s="11"/>
      <c r="H384" s="2"/>
      <c r="I384" s="2"/>
    </row>
    <row r="385" spans="7:9" x14ac:dyDescent="0.2">
      <c r="G385" s="11"/>
      <c r="H385" s="2"/>
      <c r="I385" s="2"/>
    </row>
    <row r="386" spans="7:9" x14ac:dyDescent="0.2">
      <c r="G386" s="11"/>
      <c r="H386" s="2"/>
      <c r="I386" s="2"/>
    </row>
    <row r="387" spans="7:9" x14ac:dyDescent="0.2">
      <c r="G387" s="11"/>
      <c r="H387" s="2"/>
      <c r="I387" s="2"/>
    </row>
    <row r="388" spans="7:9" x14ac:dyDescent="0.2">
      <c r="G388" s="11"/>
      <c r="H388" s="2"/>
      <c r="I388" s="2"/>
    </row>
    <row r="389" spans="7:9" x14ac:dyDescent="0.2">
      <c r="G389" s="11"/>
      <c r="H389" s="2"/>
      <c r="I389" s="2"/>
    </row>
    <row r="390" spans="7:9" x14ac:dyDescent="0.2">
      <c r="G390" s="11"/>
      <c r="H390" s="2"/>
      <c r="I390" s="2"/>
    </row>
    <row r="391" spans="7:9" x14ac:dyDescent="0.2">
      <c r="G391" s="11"/>
      <c r="H391" s="2"/>
      <c r="I391" s="2"/>
    </row>
    <row r="392" spans="7:9" x14ac:dyDescent="0.2">
      <c r="G392" s="11"/>
      <c r="H392" s="2"/>
      <c r="I392" s="2"/>
    </row>
    <row r="393" spans="7:9" x14ac:dyDescent="0.2">
      <c r="G393" s="11"/>
      <c r="H393" s="2"/>
      <c r="I393" s="2"/>
    </row>
    <row r="394" spans="7:9" x14ac:dyDescent="0.2">
      <c r="G394" s="11"/>
      <c r="H394" s="2"/>
      <c r="I394" s="2"/>
    </row>
    <row r="395" spans="7:9" x14ac:dyDescent="0.2">
      <c r="G395" s="11"/>
      <c r="H395" s="2"/>
      <c r="I395" s="2"/>
    </row>
    <row r="396" spans="7:9" x14ac:dyDescent="0.2">
      <c r="G396" s="11"/>
      <c r="H396" s="2"/>
      <c r="I396" s="2"/>
    </row>
    <row r="397" spans="7:9" x14ac:dyDescent="0.2">
      <c r="G397" s="11"/>
      <c r="H397" s="2"/>
      <c r="I397" s="2"/>
    </row>
    <row r="398" spans="7:9" x14ac:dyDescent="0.2">
      <c r="G398" s="11"/>
      <c r="H398" s="2"/>
      <c r="I398" s="2"/>
    </row>
    <row r="399" spans="7:9" x14ac:dyDescent="0.2">
      <c r="G399" s="11"/>
      <c r="H399" s="2"/>
      <c r="I399" s="2"/>
    </row>
    <row r="400" spans="7:9" x14ac:dyDescent="0.2">
      <c r="G400" s="11"/>
      <c r="H400" s="2"/>
      <c r="I400" s="2"/>
    </row>
    <row r="401" spans="7:9" x14ac:dyDescent="0.2">
      <c r="G401" s="11"/>
      <c r="H401" s="2"/>
      <c r="I401" s="2"/>
    </row>
    <row r="402" spans="7:9" x14ac:dyDescent="0.2">
      <c r="G402" s="11"/>
      <c r="H402" s="2"/>
      <c r="I402" s="2"/>
    </row>
    <row r="403" spans="7:9" x14ac:dyDescent="0.2">
      <c r="G403" s="11"/>
      <c r="H403" s="2"/>
      <c r="I403" s="2"/>
    </row>
    <row r="404" spans="7:9" x14ac:dyDescent="0.2">
      <c r="G404" s="11"/>
      <c r="H404" s="2"/>
      <c r="I404" s="2"/>
    </row>
    <row r="405" spans="7:9" x14ac:dyDescent="0.2">
      <c r="G405" s="11"/>
      <c r="H405" s="2"/>
      <c r="I405" s="2"/>
    </row>
    <row r="406" spans="7:9" x14ac:dyDescent="0.2">
      <c r="G406" s="11"/>
      <c r="H406" s="2"/>
      <c r="I406" s="2"/>
    </row>
    <row r="407" spans="7:9" x14ac:dyDescent="0.2">
      <c r="G407" s="11"/>
      <c r="H407" s="2"/>
      <c r="I407" s="2"/>
    </row>
    <row r="408" spans="7:9" x14ac:dyDescent="0.2">
      <c r="G408" s="11"/>
      <c r="H408" s="2"/>
      <c r="I408" s="2"/>
    </row>
    <row r="409" spans="7:9" x14ac:dyDescent="0.2">
      <c r="G409" s="11"/>
      <c r="H409" s="2"/>
      <c r="I409" s="2"/>
    </row>
    <row r="410" spans="7:9" x14ac:dyDescent="0.2">
      <c r="G410" s="11"/>
      <c r="H410" s="2"/>
      <c r="I410" s="2"/>
    </row>
    <row r="411" spans="7:9" x14ac:dyDescent="0.2">
      <c r="G411" s="11"/>
      <c r="H411" s="2"/>
      <c r="I411" s="2"/>
    </row>
    <row r="412" spans="7:9" x14ac:dyDescent="0.2">
      <c r="G412" s="11"/>
      <c r="H412" s="2"/>
      <c r="I412" s="2"/>
    </row>
    <row r="413" spans="7:9" x14ac:dyDescent="0.2">
      <c r="G413" s="11"/>
      <c r="H413" s="2"/>
      <c r="I413" s="2"/>
    </row>
    <row r="414" spans="7:9" x14ac:dyDescent="0.2">
      <c r="G414" s="11"/>
      <c r="H414" s="2"/>
      <c r="I414" s="2"/>
    </row>
    <row r="415" spans="7:9" x14ac:dyDescent="0.2">
      <c r="G415" s="11"/>
      <c r="H415" s="2"/>
      <c r="I415" s="2"/>
    </row>
    <row r="416" spans="7:9" x14ac:dyDescent="0.2">
      <c r="G416" s="11"/>
      <c r="H416" s="2"/>
      <c r="I416" s="2"/>
    </row>
    <row r="417" spans="7:9" x14ac:dyDescent="0.2">
      <c r="G417" s="11"/>
      <c r="H417" s="2"/>
      <c r="I417" s="2"/>
    </row>
    <row r="418" spans="7:9" x14ac:dyDescent="0.2">
      <c r="G418" s="11"/>
      <c r="H418" s="2"/>
      <c r="I418" s="2"/>
    </row>
    <row r="419" spans="7:9" x14ac:dyDescent="0.2">
      <c r="G419" s="11"/>
      <c r="H419" s="2"/>
      <c r="I419" s="2"/>
    </row>
    <row r="420" spans="7:9" x14ac:dyDescent="0.2">
      <c r="G420" s="11"/>
      <c r="H420" s="2"/>
      <c r="I420" s="2"/>
    </row>
    <row r="421" spans="7:9" x14ac:dyDescent="0.2">
      <c r="G421" s="11"/>
      <c r="H421" s="2"/>
      <c r="I421" s="2"/>
    </row>
    <row r="422" spans="7:9" x14ac:dyDescent="0.2">
      <c r="G422" s="11"/>
      <c r="H422" s="2"/>
      <c r="I422" s="2"/>
    </row>
    <row r="423" spans="7:9" x14ac:dyDescent="0.2">
      <c r="G423" s="11"/>
      <c r="H423" s="2"/>
      <c r="I423" s="2"/>
    </row>
    <row r="424" spans="7:9" x14ac:dyDescent="0.2">
      <c r="G424" s="11"/>
      <c r="H424" s="2"/>
      <c r="I424" s="2"/>
    </row>
    <row r="425" spans="7:9" x14ac:dyDescent="0.2">
      <c r="G425" s="11"/>
      <c r="H425" s="2"/>
      <c r="I425" s="2"/>
    </row>
    <row r="426" spans="7:9" x14ac:dyDescent="0.2">
      <c r="G426" s="11"/>
      <c r="H426" s="2"/>
      <c r="I426" s="2"/>
    </row>
    <row r="427" spans="7:9" x14ac:dyDescent="0.2">
      <c r="G427" s="11"/>
      <c r="H427" s="2"/>
      <c r="I427" s="2"/>
    </row>
    <row r="428" spans="7:9" x14ac:dyDescent="0.2">
      <c r="G428" s="11"/>
      <c r="H428" s="2"/>
      <c r="I428" s="2"/>
    </row>
    <row r="429" spans="7:9" x14ac:dyDescent="0.2">
      <c r="G429" s="11"/>
      <c r="H429" s="2"/>
      <c r="I429" s="2"/>
    </row>
    <row r="430" spans="7:9" x14ac:dyDescent="0.2">
      <c r="G430" s="11"/>
      <c r="H430" s="2"/>
      <c r="I430" s="2"/>
    </row>
    <row r="431" spans="7:9" x14ac:dyDescent="0.2">
      <c r="G431" s="11"/>
      <c r="H431" s="2"/>
      <c r="I431" s="2"/>
    </row>
    <row r="432" spans="7:9" x14ac:dyDescent="0.2">
      <c r="G432" s="11"/>
      <c r="H432" s="2"/>
      <c r="I432" s="2"/>
    </row>
    <row r="433" spans="7:9" x14ac:dyDescent="0.2">
      <c r="G433" s="11"/>
      <c r="H433" s="2"/>
      <c r="I433" s="2"/>
    </row>
    <row r="434" spans="7:9" x14ac:dyDescent="0.2">
      <c r="G434" s="11"/>
      <c r="H434" s="2"/>
      <c r="I434" s="2"/>
    </row>
    <row r="435" spans="7:9" x14ac:dyDescent="0.2">
      <c r="G435" s="11"/>
      <c r="H435" s="2"/>
      <c r="I435" s="2"/>
    </row>
    <row r="436" spans="7:9" x14ac:dyDescent="0.2">
      <c r="G436" s="11"/>
      <c r="H436" s="2"/>
      <c r="I436" s="2"/>
    </row>
    <row r="437" spans="7:9" x14ac:dyDescent="0.2">
      <c r="G437" s="11"/>
      <c r="H437" s="2"/>
      <c r="I437" s="2"/>
    </row>
    <row r="438" spans="7:9" x14ac:dyDescent="0.2">
      <c r="G438" s="11"/>
      <c r="H438" s="2"/>
      <c r="I438" s="2"/>
    </row>
    <row r="439" spans="7:9" x14ac:dyDescent="0.2">
      <c r="G439" s="11"/>
      <c r="H439" s="2"/>
      <c r="I439" s="2"/>
    </row>
    <row r="440" spans="7:9" x14ac:dyDescent="0.2">
      <c r="G440" s="11"/>
      <c r="H440" s="2"/>
      <c r="I440" s="2"/>
    </row>
    <row r="441" spans="7:9" x14ac:dyDescent="0.2">
      <c r="G441" s="11"/>
      <c r="H441" s="2"/>
      <c r="I441" s="2"/>
    </row>
    <row r="442" spans="7:9" x14ac:dyDescent="0.2">
      <c r="G442" s="11"/>
      <c r="H442" s="2"/>
      <c r="I442" s="2"/>
    </row>
    <row r="443" spans="7:9" x14ac:dyDescent="0.2">
      <c r="G443" s="11"/>
      <c r="H443" s="2"/>
      <c r="I443" s="2"/>
    </row>
    <row r="444" spans="7:9" x14ac:dyDescent="0.2">
      <c r="G444" s="11"/>
      <c r="H444" s="2"/>
      <c r="I444" s="2"/>
    </row>
    <row r="445" spans="7:9" x14ac:dyDescent="0.2">
      <c r="G445" s="11"/>
      <c r="H445" s="2"/>
      <c r="I445" s="2"/>
    </row>
    <row r="446" spans="7:9" x14ac:dyDescent="0.2">
      <c r="G446" s="11"/>
      <c r="H446" s="2"/>
      <c r="I446" s="2"/>
    </row>
    <row r="447" spans="7:9" x14ac:dyDescent="0.2">
      <c r="G447" s="11"/>
      <c r="H447" s="2"/>
      <c r="I447" s="2"/>
    </row>
    <row r="448" spans="7:9" x14ac:dyDescent="0.2">
      <c r="G448" s="11"/>
      <c r="H448" s="2"/>
      <c r="I448" s="2"/>
    </row>
    <row r="449" spans="7:9" x14ac:dyDescent="0.2">
      <c r="G449" s="11"/>
      <c r="H449" s="2"/>
      <c r="I449" s="2"/>
    </row>
    <row r="450" spans="7:9" x14ac:dyDescent="0.2">
      <c r="G450" s="11"/>
      <c r="H450" s="2"/>
      <c r="I450" s="2"/>
    </row>
    <row r="451" spans="7:9" x14ac:dyDescent="0.2">
      <c r="G451" s="11"/>
      <c r="H451" s="2"/>
      <c r="I451" s="2"/>
    </row>
    <row r="452" spans="7:9" x14ac:dyDescent="0.2">
      <c r="G452" s="11"/>
      <c r="H452" s="2"/>
      <c r="I452" s="2"/>
    </row>
    <row r="453" spans="7:9" x14ac:dyDescent="0.2">
      <c r="G453" s="11"/>
      <c r="H453" s="2"/>
      <c r="I453" s="2"/>
    </row>
    <row r="454" spans="7:9" x14ac:dyDescent="0.2">
      <c r="G454" s="11"/>
      <c r="H454" s="2"/>
      <c r="I454" s="2"/>
    </row>
    <row r="455" spans="7:9" x14ac:dyDescent="0.2">
      <c r="G455" s="11"/>
      <c r="H455" s="2"/>
      <c r="I455" s="2"/>
    </row>
    <row r="456" spans="7:9" x14ac:dyDescent="0.2">
      <c r="G456" s="11"/>
      <c r="H456" s="2"/>
      <c r="I456" s="2"/>
    </row>
    <row r="457" spans="7:9" x14ac:dyDescent="0.2">
      <c r="G457" s="11"/>
      <c r="H457" s="2"/>
      <c r="I457" s="2"/>
    </row>
    <row r="458" spans="7:9" x14ac:dyDescent="0.2">
      <c r="G458" s="11"/>
      <c r="H458" s="2"/>
      <c r="I458" s="2"/>
    </row>
    <row r="459" spans="7:9" x14ac:dyDescent="0.2">
      <c r="G459" s="11"/>
      <c r="H459" s="2"/>
      <c r="I459" s="2"/>
    </row>
    <row r="460" spans="7:9" x14ac:dyDescent="0.2">
      <c r="G460" s="11"/>
      <c r="H460" s="2"/>
      <c r="I460" s="2"/>
    </row>
    <row r="461" spans="7:9" x14ac:dyDescent="0.2">
      <c r="G461" s="11"/>
      <c r="H461" s="2"/>
      <c r="I461" s="2"/>
    </row>
    <row r="462" spans="7:9" x14ac:dyDescent="0.2">
      <c r="G462" s="11"/>
      <c r="H462" s="2"/>
      <c r="I462" s="2"/>
    </row>
    <row r="463" spans="7:9" x14ac:dyDescent="0.2">
      <c r="G463" s="11"/>
      <c r="H463" s="2"/>
      <c r="I463" s="2"/>
    </row>
    <row r="464" spans="7:9" x14ac:dyDescent="0.2">
      <c r="G464" s="11"/>
      <c r="H464" s="2"/>
      <c r="I464" s="2"/>
    </row>
    <row r="465" spans="7:9" x14ac:dyDescent="0.2">
      <c r="G465" s="11"/>
      <c r="H465" s="2"/>
      <c r="I465" s="2"/>
    </row>
    <row r="466" spans="7:9" x14ac:dyDescent="0.2">
      <c r="G466" s="11"/>
      <c r="H466" s="2"/>
      <c r="I466" s="2"/>
    </row>
    <row r="467" spans="7:9" x14ac:dyDescent="0.2">
      <c r="G467" s="11"/>
      <c r="H467" s="2"/>
      <c r="I467" s="2"/>
    </row>
    <row r="468" spans="7:9" x14ac:dyDescent="0.2">
      <c r="G468" s="11"/>
      <c r="H468" s="2"/>
      <c r="I468" s="2"/>
    </row>
    <row r="469" spans="7:9" x14ac:dyDescent="0.2">
      <c r="G469" s="11"/>
      <c r="H469" s="2"/>
      <c r="I469" s="2"/>
    </row>
    <row r="470" spans="7:9" x14ac:dyDescent="0.2">
      <c r="G470" s="11"/>
      <c r="H470" s="2"/>
      <c r="I470" s="2"/>
    </row>
    <row r="471" spans="7:9" x14ac:dyDescent="0.2">
      <c r="G471" s="11"/>
      <c r="H471" s="2"/>
      <c r="I471" s="2"/>
    </row>
    <row r="472" spans="7:9" x14ac:dyDescent="0.2">
      <c r="G472" s="11"/>
      <c r="H472" s="2"/>
      <c r="I472" s="2"/>
    </row>
    <row r="473" spans="7:9" x14ac:dyDescent="0.2">
      <c r="G473" s="11"/>
      <c r="H473" s="2"/>
      <c r="I473" s="2"/>
    </row>
    <row r="474" spans="7:9" x14ac:dyDescent="0.2">
      <c r="G474" s="11"/>
      <c r="H474" s="2"/>
      <c r="I474" s="2"/>
    </row>
    <row r="475" spans="7:9" x14ac:dyDescent="0.2">
      <c r="G475" s="11"/>
      <c r="H475" s="2"/>
      <c r="I475" s="2"/>
    </row>
    <row r="476" spans="7:9" x14ac:dyDescent="0.2">
      <c r="G476" s="11"/>
      <c r="H476" s="2"/>
      <c r="I476" s="2"/>
    </row>
    <row r="477" spans="7:9" x14ac:dyDescent="0.2">
      <c r="G477" s="11"/>
      <c r="H477" s="2"/>
      <c r="I477" s="2"/>
    </row>
    <row r="478" spans="7:9" x14ac:dyDescent="0.2">
      <c r="G478" s="11"/>
      <c r="H478" s="2"/>
      <c r="I478" s="2"/>
    </row>
    <row r="479" spans="7:9" x14ac:dyDescent="0.2">
      <c r="G479" s="11"/>
      <c r="H479" s="2"/>
      <c r="I479" s="2"/>
    </row>
    <row r="480" spans="7:9" x14ac:dyDescent="0.2">
      <c r="G480" s="11"/>
      <c r="H480" s="2"/>
      <c r="I480" s="2"/>
    </row>
    <row r="481" spans="7:9" x14ac:dyDescent="0.2">
      <c r="G481" s="11"/>
      <c r="H481" s="2"/>
      <c r="I481" s="2"/>
    </row>
    <row r="482" spans="7:9" x14ac:dyDescent="0.2">
      <c r="G482" s="11"/>
      <c r="H482" s="2"/>
      <c r="I482" s="2"/>
    </row>
    <row r="483" spans="7:9" x14ac:dyDescent="0.2">
      <c r="G483" s="11"/>
      <c r="H483" s="2"/>
      <c r="I483" s="2"/>
    </row>
    <row r="484" spans="7:9" x14ac:dyDescent="0.2">
      <c r="G484" s="11"/>
      <c r="H484" s="2"/>
      <c r="I484" s="2"/>
    </row>
    <row r="485" spans="7:9" x14ac:dyDescent="0.2">
      <c r="G485" s="11"/>
      <c r="H485" s="2"/>
      <c r="I485" s="2"/>
    </row>
    <row r="486" spans="7:9" x14ac:dyDescent="0.2">
      <c r="G486" s="11"/>
      <c r="H486" s="2"/>
      <c r="I486" s="2"/>
    </row>
    <row r="487" spans="7:9" x14ac:dyDescent="0.2">
      <c r="G487" s="11"/>
      <c r="H487" s="2"/>
      <c r="I487" s="2"/>
    </row>
    <row r="488" spans="7:9" x14ac:dyDescent="0.2">
      <c r="G488" s="11"/>
      <c r="H488" s="2"/>
      <c r="I488" s="2"/>
    </row>
    <row r="489" spans="7:9" x14ac:dyDescent="0.2">
      <c r="G489" s="11"/>
      <c r="H489" s="2"/>
      <c r="I489" s="2"/>
    </row>
    <row r="490" spans="7:9" x14ac:dyDescent="0.2">
      <c r="G490" s="11"/>
      <c r="H490" s="2"/>
      <c r="I490" s="2"/>
    </row>
    <row r="491" spans="7:9" x14ac:dyDescent="0.2">
      <c r="G491" s="11"/>
      <c r="H491" s="2"/>
      <c r="I491" s="2"/>
    </row>
    <row r="492" spans="7:9" x14ac:dyDescent="0.2">
      <c r="G492" s="11"/>
      <c r="H492" s="2"/>
      <c r="I492" s="2"/>
    </row>
    <row r="493" spans="7:9" x14ac:dyDescent="0.2">
      <c r="G493" s="11"/>
      <c r="H493" s="2"/>
      <c r="I493" s="2"/>
    </row>
    <row r="494" spans="7:9" x14ac:dyDescent="0.2">
      <c r="G494" s="11"/>
      <c r="H494" s="2"/>
      <c r="I494" s="2"/>
    </row>
    <row r="495" spans="7:9" x14ac:dyDescent="0.2">
      <c r="G495" s="11"/>
      <c r="H495" s="2"/>
      <c r="I495" s="2"/>
    </row>
    <row r="496" spans="7:9" x14ac:dyDescent="0.2">
      <c r="G496" s="11"/>
      <c r="H496" s="2"/>
      <c r="I496" s="2"/>
    </row>
    <row r="497" spans="7:9" x14ac:dyDescent="0.2">
      <c r="G497" s="11"/>
      <c r="H497" s="2"/>
      <c r="I497" s="2"/>
    </row>
    <row r="498" spans="7:9" x14ac:dyDescent="0.2">
      <c r="G498" s="11"/>
      <c r="H498" s="2"/>
      <c r="I498" s="2"/>
    </row>
    <row r="499" spans="7:9" x14ac:dyDescent="0.2">
      <c r="G499" s="11"/>
      <c r="H499" s="2"/>
      <c r="I499" s="2"/>
    </row>
    <row r="500" spans="7:9" x14ac:dyDescent="0.2">
      <c r="G500" s="11"/>
      <c r="H500" s="2"/>
      <c r="I500" s="2"/>
    </row>
    <row r="501" spans="7:9" x14ac:dyDescent="0.2">
      <c r="G501" s="11"/>
      <c r="H501" s="2"/>
      <c r="I501" s="2"/>
    </row>
    <row r="502" spans="7:9" x14ac:dyDescent="0.2">
      <c r="G502" s="11"/>
      <c r="H502" s="2"/>
      <c r="I502" s="2"/>
    </row>
    <row r="503" spans="7:9" x14ac:dyDescent="0.2">
      <c r="G503" s="11"/>
      <c r="H503" s="2"/>
      <c r="I503" s="2"/>
    </row>
    <row r="504" spans="7:9" x14ac:dyDescent="0.2">
      <c r="G504" s="11"/>
      <c r="H504" s="2"/>
      <c r="I504" s="2"/>
    </row>
    <row r="505" spans="7:9" x14ac:dyDescent="0.2">
      <c r="G505" s="11"/>
      <c r="H505" s="2"/>
      <c r="I505" s="2"/>
    </row>
    <row r="506" spans="7:9" x14ac:dyDescent="0.2">
      <c r="G506" s="11"/>
      <c r="H506" s="2"/>
      <c r="I506" s="2"/>
    </row>
    <row r="507" spans="7:9" x14ac:dyDescent="0.2">
      <c r="G507" s="11"/>
      <c r="H507" s="2"/>
      <c r="I507" s="2"/>
    </row>
    <row r="508" spans="7:9" x14ac:dyDescent="0.2">
      <c r="G508" s="11"/>
      <c r="H508" s="2"/>
      <c r="I508" s="2"/>
    </row>
    <row r="509" spans="7:9" x14ac:dyDescent="0.2">
      <c r="G509" s="11"/>
      <c r="H509" s="2"/>
      <c r="I509" s="2"/>
    </row>
    <row r="510" spans="7:9" x14ac:dyDescent="0.2">
      <c r="G510" s="11"/>
      <c r="H510" s="2"/>
      <c r="I510" s="2"/>
    </row>
    <row r="511" spans="7:9" x14ac:dyDescent="0.2">
      <c r="G511" s="11"/>
      <c r="H511" s="2"/>
      <c r="I511" s="2"/>
    </row>
    <row r="512" spans="7:9" x14ac:dyDescent="0.2">
      <c r="G512" s="11"/>
      <c r="H512" s="2"/>
      <c r="I512" s="2"/>
    </row>
    <row r="513" spans="7:9" x14ac:dyDescent="0.2">
      <c r="G513" s="11"/>
      <c r="H513" s="2"/>
      <c r="I513" s="2"/>
    </row>
    <row r="514" spans="7:9" x14ac:dyDescent="0.2">
      <c r="G514" s="11"/>
      <c r="H514" s="2"/>
      <c r="I514" s="2"/>
    </row>
    <row r="515" spans="7:9" x14ac:dyDescent="0.2">
      <c r="G515" s="11"/>
      <c r="H515" s="2"/>
      <c r="I515" s="2"/>
    </row>
    <row r="516" spans="7:9" x14ac:dyDescent="0.2">
      <c r="G516" s="11"/>
      <c r="H516" s="2"/>
      <c r="I516" s="2"/>
    </row>
    <row r="517" spans="7:9" x14ac:dyDescent="0.2">
      <c r="G517" s="11"/>
      <c r="H517" s="2"/>
      <c r="I517" s="2"/>
    </row>
    <row r="518" spans="7:9" x14ac:dyDescent="0.2">
      <c r="G518" s="11"/>
      <c r="H518" s="2"/>
      <c r="I518" s="2"/>
    </row>
    <row r="519" spans="7:9" x14ac:dyDescent="0.2">
      <c r="G519" s="11"/>
      <c r="H519" s="2"/>
      <c r="I519" s="2"/>
    </row>
    <row r="520" spans="7:9" x14ac:dyDescent="0.2">
      <c r="G520" s="11"/>
      <c r="H520" s="2"/>
      <c r="I520" s="2"/>
    </row>
    <row r="521" spans="7:9" x14ac:dyDescent="0.2">
      <c r="G521" s="11"/>
      <c r="H521" s="2"/>
      <c r="I521" s="2"/>
    </row>
    <row r="522" spans="7:9" x14ac:dyDescent="0.2">
      <c r="G522" s="11"/>
      <c r="H522" s="2"/>
      <c r="I522" s="2"/>
    </row>
    <row r="523" spans="7:9" x14ac:dyDescent="0.2">
      <c r="G523" s="11"/>
      <c r="H523" s="2"/>
      <c r="I523" s="2"/>
    </row>
    <row r="524" spans="7:9" x14ac:dyDescent="0.2">
      <c r="G524" s="11"/>
      <c r="H524" s="2"/>
      <c r="I524" s="2"/>
    </row>
    <row r="525" spans="7:9" x14ac:dyDescent="0.2">
      <c r="G525" s="11"/>
      <c r="H525" s="2"/>
      <c r="I525" s="2"/>
    </row>
    <row r="526" spans="7:9" x14ac:dyDescent="0.2">
      <c r="G526" s="11"/>
      <c r="H526" s="2"/>
      <c r="I526" s="2"/>
    </row>
    <row r="527" spans="7:9" x14ac:dyDescent="0.2">
      <c r="G527" s="11"/>
      <c r="H527" s="2"/>
      <c r="I527" s="2"/>
    </row>
    <row r="528" spans="7:9" x14ac:dyDescent="0.2">
      <c r="G528" s="11"/>
      <c r="H528" s="2"/>
      <c r="I528" s="2"/>
    </row>
    <row r="529" spans="7:9" x14ac:dyDescent="0.2">
      <c r="G529" s="11"/>
      <c r="H529" s="2"/>
      <c r="I529" s="2"/>
    </row>
    <row r="530" spans="7:9" x14ac:dyDescent="0.2">
      <c r="G530" s="11"/>
      <c r="H530" s="2"/>
      <c r="I530" s="2"/>
    </row>
    <row r="531" spans="7:9" x14ac:dyDescent="0.2">
      <c r="G531" s="11"/>
      <c r="H531" s="2"/>
      <c r="I531" s="2"/>
    </row>
    <row r="532" spans="7:9" x14ac:dyDescent="0.2">
      <c r="G532" s="11"/>
      <c r="H532" s="2"/>
      <c r="I532" s="2"/>
    </row>
    <row r="533" spans="7:9" x14ac:dyDescent="0.2">
      <c r="G533" s="11"/>
      <c r="H533" s="2"/>
      <c r="I533" s="2"/>
    </row>
    <row r="534" spans="7:9" x14ac:dyDescent="0.2">
      <c r="G534" s="11"/>
      <c r="H534" s="2"/>
      <c r="I534" s="2"/>
    </row>
    <row r="535" spans="7:9" x14ac:dyDescent="0.2">
      <c r="G535" s="11"/>
      <c r="H535" s="2"/>
      <c r="I535" s="2"/>
    </row>
    <row r="536" spans="7:9" x14ac:dyDescent="0.2">
      <c r="G536" s="11"/>
      <c r="H536" s="2"/>
      <c r="I536" s="2"/>
    </row>
    <row r="537" spans="7:9" x14ac:dyDescent="0.2">
      <c r="G537" s="11"/>
      <c r="H537" s="2"/>
      <c r="I537" s="2"/>
    </row>
    <row r="538" spans="7:9" x14ac:dyDescent="0.2">
      <c r="G538" s="11"/>
      <c r="H538" s="2"/>
      <c r="I538" s="2"/>
    </row>
    <row r="539" spans="7:9" x14ac:dyDescent="0.2">
      <c r="G539" s="11"/>
      <c r="H539" s="2"/>
      <c r="I539" s="2"/>
    </row>
    <row r="540" spans="7:9" x14ac:dyDescent="0.2">
      <c r="G540" s="11"/>
      <c r="H540" s="2"/>
      <c r="I540" s="2"/>
    </row>
    <row r="541" spans="7:9" x14ac:dyDescent="0.2">
      <c r="G541" s="11"/>
      <c r="H541" s="2"/>
      <c r="I541" s="2"/>
    </row>
    <row r="542" spans="7:9" x14ac:dyDescent="0.2">
      <c r="G542" s="11"/>
      <c r="H542" s="2"/>
      <c r="I542" s="2"/>
    </row>
    <row r="543" spans="7:9" x14ac:dyDescent="0.2">
      <c r="G543" s="11"/>
      <c r="H543" s="2"/>
      <c r="I543" s="2"/>
    </row>
    <row r="544" spans="7:9" x14ac:dyDescent="0.2">
      <c r="G544" s="11"/>
      <c r="H544" s="2"/>
      <c r="I544" s="2"/>
    </row>
    <row r="545" spans="7:9" x14ac:dyDescent="0.2">
      <c r="G545" s="11"/>
      <c r="H545" s="2"/>
      <c r="I545" s="2"/>
    </row>
    <row r="546" spans="7:9" x14ac:dyDescent="0.2">
      <c r="G546" s="11"/>
      <c r="H546" s="2"/>
      <c r="I546" s="2"/>
    </row>
    <row r="547" spans="7:9" x14ac:dyDescent="0.2">
      <c r="G547" s="11"/>
      <c r="H547" s="2"/>
      <c r="I547" s="2"/>
    </row>
    <row r="548" spans="7:9" x14ac:dyDescent="0.2">
      <c r="G548" s="11"/>
      <c r="H548" s="2"/>
      <c r="I548" s="2"/>
    </row>
    <row r="549" spans="7:9" x14ac:dyDescent="0.2">
      <c r="G549" s="11"/>
      <c r="H549" s="2"/>
      <c r="I549" s="2"/>
    </row>
    <row r="550" spans="7:9" x14ac:dyDescent="0.2">
      <c r="G550" s="11"/>
      <c r="H550" s="2"/>
      <c r="I550" s="2"/>
    </row>
    <row r="551" spans="7:9" x14ac:dyDescent="0.2">
      <c r="G551" s="11"/>
      <c r="H551" s="2"/>
      <c r="I551" s="2"/>
    </row>
    <row r="552" spans="7:9" x14ac:dyDescent="0.2">
      <c r="G552" s="11"/>
      <c r="H552" s="2"/>
      <c r="I552" s="2"/>
    </row>
    <row r="553" spans="7:9" x14ac:dyDescent="0.2">
      <c r="G553" s="11"/>
      <c r="H553" s="2"/>
      <c r="I553" s="2"/>
    </row>
    <row r="554" spans="7:9" x14ac:dyDescent="0.2">
      <c r="G554" s="11"/>
      <c r="H554" s="2"/>
      <c r="I554" s="2"/>
    </row>
    <row r="555" spans="7:9" x14ac:dyDescent="0.2">
      <c r="G555" s="11"/>
      <c r="H555" s="2"/>
      <c r="I555" s="2"/>
    </row>
    <row r="556" spans="7:9" x14ac:dyDescent="0.2">
      <c r="G556" s="11"/>
      <c r="H556" s="2"/>
      <c r="I556" s="2"/>
    </row>
    <row r="557" spans="7:9" x14ac:dyDescent="0.2">
      <c r="G557" s="11"/>
      <c r="H557" s="2"/>
      <c r="I557" s="2"/>
    </row>
    <row r="558" spans="7:9" x14ac:dyDescent="0.2">
      <c r="G558" s="11"/>
      <c r="H558" s="2"/>
      <c r="I558" s="2"/>
    </row>
    <row r="559" spans="7:9" x14ac:dyDescent="0.2">
      <c r="G559" s="11"/>
      <c r="H559" s="2"/>
      <c r="I559" s="2"/>
    </row>
    <row r="560" spans="7:9" x14ac:dyDescent="0.2">
      <c r="G560" s="11"/>
      <c r="H560" s="2"/>
      <c r="I560" s="2"/>
    </row>
    <row r="561" spans="7:9" x14ac:dyDescent="0.2">
      <c r="G561" s="11"/>
      <c r="H561" s="2"/>
      <c r="I561" s="2"/>
    </row>
    <row r="562" spans="7:9" x14ac:dyDescent="0.2">
      <c r="G562" s="11"/>
      <c r="H562" s="2"/>
      <c r="I562" s="2"/>
    </row>
    <row r="563" spans="7:9" x14ac:dyDescent="0.2">
      <c r="G563" s="11"/>
      <c r="H563" s="2"/>
      <c r="I563" s="2"/>
    </row>
    <row r="564" spans="7:9" x14ac:dyDescent="0.2">
      <c r="G564" s="11"/>
      <c r="H564" s="2"/>
      <c r="I564" s="2"/>
    </row>
    <row r="565" spans="7:9" x14ac:dyDescent="0.2">
      <c r="G565" s="11"/>
      <c r="H565" s="2"/>
      <c r="I565" s="2"/>
    </row>
    <row r="566" spans="7:9" x14ac:dyDescent="0.2">
      <c r="G566" s="11"/>
      <c r="H566" s="2"/>
      <c r="I566" s="2"/>
    </row>
    <row r="567" spans="7:9" x14ac:dyDescent="0.2">
      <c r="G567" s="11"/>
      <c r="H567" s="2"/>
      <c r="I567" s="2"/>
    </row>
    <row r="568" spans="7:9" x14ac:dyDescent="0.2">
      <c r="G568" s="11"/>
      <c r="H568" s="2"/>
      <c r="I568" s="2"/>
    </row>
    <row r="569" spans="7:9" x14ac:dyDescent="0.2">
      <c r="G569" s="11"/>
      <c r="H569" s="2"/>
      <c r="I569" s="2"/>
    </row>
    <row r="570" spans="7:9" x14ac:dyDescent="0.2">
      <c r="G570" s="11"/>
      <c r="H570" s="2"/>
      <c r="I570" s="2"/>
    </row>
    <row r="571" spans="7:9" x14ac:dyDescent="0.2">
      <c r="G571" s="11"/>
      <c r="H571" s="2"/>
      <c r="I571" s="2"/>
    </row>
    <row r="572" spans="7:9" x14ac:dyDescent="0.2">
      <c r="G572" s="11"/>
      <c r="H572" s="2"/>
      <c r="I572" s="2"/>
    </row>
    <row r="573" spans="7:9" x14ac:dyDescent="0.2">
      <c r="G573" s="11"/>
      <c r="H573" s="2"/>
      <c r="I573" s="2"/>
    </row>
    <row r="574" spans="7:9" x14ac:dyDescent="0.2">
      <c r="G574" s="11"/>
      <c r="H574" s="2"/>
      <c r="I574" s="2"/>
    </row>
    <row r="575" spans="7:9" x14ac:dyDescent="0.2">
      <c r="G575" s="11"/>
      <c r="H575" s="2"/>
      <c r="I575" s="2"/>
    </row>
    <row r="576" spans="7:9" x14ac:dyDescent="0.2">
      <c r="G576" s="11"/>
      <c r="H576" s="2"/>
      <c r="I576" s="2"/>
    </row>
    <row r="577" spans="7:9" x14ac:dyDescent="0.2">
      <c r="G577" s="11"/>
      <c r="H577" s="2"/>
      <c r="I577" s="2"/>
    </row>
    <row r="578" spans="7:9" x14ac:dyDescent="0.2">
      <c r="G578" s="11"/>
      <c r="H578" s="2"/>
      <c r="I578" s="2"/>
    </row>
    <row r="579" spans="7:9" x14ac:dyDescent="0.2">
      <c r="G579" s="11"/>
      <c r="H579" s="2"/>
      <c r="I579" s="2"/>
    </row>
    <row r="580" spans="7:9" x14ac:dyDescent="0.2">
      <c r="G580" s="11"/>
      <c r="H580" s="2"/>
      <c r="I580" s="2"/>
    </row>
    <row r="581" spans="7:9" x14ac:dyDescent="0.2">
      <c r="G581" s="11"/>
      <c r="H581" s="2"/>
      <c r="I581" s="2"/>
    </row>
    <row r="582" spans="7:9" x14ac:dyDescent="0.2">
      <c r="G582" s="11"/>
      <c r="H582" s="2"/>
      <c r="I582" s="2"/>
    </row>
    <row r="583" spans="7:9" x14ac:dyDescent="0.2">
      <c r="G583" s="11"/>
      <c r="H583" s="2"/>
      <c r="I583" s="2"/>
    </row>
    <row r="584" spans="7:9" x14ac:dyDescent="0.2">
      <c r="G584" s="11"/>
      <c r="H584" s="2"/>
      <c r="I584" s="2"/>
    </row>
    <row r="585" spans="7:9" x14ac:dyDescent="0.2">
      <c r="G585" s="11"/>
      <c r="H585" s="2"/>
      <c r="I585" s="2"/>
    </row>
    <row r="586" spans="7:9" x14ac:dyDescent="0.2">
      <c r="G586" s="11"/>
      <c r="H586" s="2"/>
      <c r="I586" s="2"/>
    </row>
    <row r="587" spans="7:9" x14ac:dyDescent="0.2">
      <c r="G587" s="11"/>
      <c r="H587" s="2"/>
      <c r="I587" s="2"/>
    </row>
    <row r="588" spans="7:9" x14ac:dyDescent="0.2">
      <c r="G588" s="11"/>
      <c r="H588" s="2"/>
      <c r="I588" s="2"/>
    </row>
    <row r="589" spans="7:9" x14ac:dyDescent="0.2">
      <c r="G589" s="11"/>
      <c r="H589" s="2"/>
      <c r="I589" s="2"/>
    </row>
    <row r="590" spans="7:9" x14ac:dyDescent="0.2">
      <c r="G590" s="11"/>
      <c r="H590" s="2"/>
      <c r="I590" s="2"/>
    </row>
    <row r="591" spans="7:9" x14ac:dyDescent="0.2">
      <c r="G591" s="11"/>
      <c r="H591" s="2"/>
      <c r="I591" s="2"/>
    </row>
    <row r="592" spans="7:9" x14ac:dyDescent="0.2">
      <c r="G592" s="11"/>
      <c r="H592" s="2"/>
      <c r="I592" s="2"/>
    </row>
    <row r="593" spans="7:9" x14ac:dyDescent="0.2">
      <c r="G593" s="11"/>
      <c r="H593" s="2"/>
      <c r="I593" s="2"/>
    </row>
    <row r="594" spans="7:9" x14ac:dyDescent="0.2">
      <c r="G594" s="11"/>
      <c r="H594" s="2"/>
      <c r="I594" s="2"/>
    </row>
    <row r="595" spans="7:9" x14ac:dyDescent="0.2">
      <c r="G595" s="11"/>
      <c r="H595" s="2"/>
      <c r="I595" s="2"/>
    </row>
    <row r="596" spans="7:9" x14ac:dyDescent="0.2">
      <c r="G596" s="11"/>
      <c r="H596" s="2"/>
      <c r="I596" s="2"/>
    </row>
    <row r="597" spans="7:9" x14ac:dyDescent="0.2">
      <c r="G597" s="11"/>
      <c r="H597" s="2"/>
      <c r="I597" s="2"/>
    </row>
    <row r="598" spans="7:9" x14ac:dyDescent="0.2">
      <c r="G598" s="11"/>
      <c r="H598" s="2"/>
      <c r="I598" s="2"/>
    </row>
    <row r="599" spans="7:9" x14ac:dyDescent="0.2">
      <c r="G599" s="11"/>
      <c r="H599" s="2"/>
      <c r="I599" s="2"/>
    </row>
    <row r="600" spans="7:9" x14ac:dyDescent="0.2">
      <c r="G600" s="11"/>
      <c r="H600" s="2"/>
      <c r="I600" s="2"/>
    </row>
    <row r="601" spans="7:9" x14ac:dyDescent="0.2">
      <c r="G601" s="11"/>
      <c r="H601" s="2"/>
      <c r="I601" s="2"/>
    </row>
    <row r="602" spans="7:9" x14ac:dyDescent="0.2">
      <c r="G602" s="11"/>
      <c r="H602" s="2"/>
      <c r="I602" s="2"/>
    </row>
    <row r="603" spans="7:9" x14ac:dyDescent="0.2">
      <c r="G603" s="11"/>
      <c r="H603" s="2"/>
      <c r="I603" s="2"/>
    </row>
    <row r="604" spans="7:9" x14ac:dyDescent="0.2">
      <c r="G604" s="11"/>
      <c r="H604" s="2"/>
      <c r="I604" s="2"/>
    </row>
    <row r="605" spans="7:9" x14ac:dyDescent="0.2">
      <c r="G605" s="11"/>
      <c r="H605" s="2"/>
      <c r="I605" s="2"/>
    </row>
    <row r="606" spans="7:9" x14ac:dyDescent="0.2">
      <c r="G606" s="11"/>
      <c r="H606" s="2"/>
      <c r="I606" s="2"/>
    </row>
    <row r="607" spans="7:9" x14ac:dyDescent="0.2">
      <c r="G607" s="11"/>
      <c r="H607" s="2"/>
      <c r="I607" s="2"/>
    </row>
    <row r="608" spans="7:9" x14ac:dyDescent="0.2">
      <c r="G608" s="11"/>
      <c r="H608" s="2"/>
      <c r="I608" s="2"/>
    </row>
    <row r="609" spans="7:9" x14ac:dyDescent="0.2">
      <c r="G609" s="11"/>
      <c r="H609" s="2"/>
      <c r="I609" s="2"/>
    </row>
    <row r="610" spans="7:9" x14ac:dyDescent="0.2">
      <c r="G610" s="11"/>
      <c r="H610" s="2"/>
      <c r="I610" s="2"/>
    </row>
    <row r="611" spans="7:9" x14ac:dyDescent="0.2">
      <c r="G611" s="11"/>
      <c r="H611" s="2"/>
      <c r="I611" s="2"/>
    </row>
    <row r="612" spans="7:9" x14ac:dyDescent="0.2">
      <c r="G612" s="11"/>
      <c r="H612" s="2"/>
      <c r="I612" s="2"/>
    </row>
    <row r="613" spans="7:9" x14ac:dyDescent="0.2">
      <c r="G613" s="11"/>
      <c r="H613" s="2"/>
      <c r="I613" s="2"/>
    </row>
    <row r="614" spans="7:9" x14ac:dyDescent="0.2">
      <c r="G614" s="11"/>
      <c r="H614" s="2"/>
      <c r="I614" s="2"/>
    </row>
    <row r="615" spans="7:9" x14ac:dyDescent="0.2">
      <c r="G615" s="11"/>
      <c r="H615" s="2"/>
      <c r="I615" s="2"/>
    </row>
    <row r="616" spans="7:9" x14ac:dyDescent="0.2">
      <c r="G616" s="11"/>
      <c r="H616" s="2"/>
      <c r="I616" s="2"/>
    </row>
    <row r="617" spans="7:9" x14ac:dyDescent="0.2">
      <c r="G617" s="11"/>
      <c r="H617" s="2"/>
      <c r="I617" s="2"/>
    </row>
    <row r="618" spans="7:9" x14ac:dyDescent="0.2">
      <c r="G618" s="11"/>
      <c r="H618" s="2"/>
      <c r="I618" s="2"/>
    </row>
    <row r="619" spans="7:9" x14ac:dyDescent="0.2">
      <c r="G619" s="11"/>
      <c r="H619" s="2"/>
      <c r="I619" s="2"/>
    </row>
    <row r="620" spans="7:9" x14ac:dyDescent="0.2">
      <c r="G620" s="11"/>
      <c r="H620" s="2"/>
      <c r="I620" s="2"/>
    </row>
    <row r="621" spans="7:9" x14ac:dyDescent="0.2">
      <c r="G621" s="11"/>
      <c r="H621" s="2"/>
      <c r="I621" s="2"/>
    </row>
    <row r="622" spans="7:9" x14ac:dyDescent="0.2">
      <c r="G622" s="11"/>
      <c r="H622" s="2"/>
      <c r="I622" s="2"/>
    </row>
    <row r="623" spans="7:9" x14ac:dyDescent="0.2">
      <c r="G623" s="11"/>
      <c r="H623" s="2"/>
      <c r="I623" s="2"/>
    </row>
    <row r="624" spans="7:9" x14ac:dyDescent="0.2">
      <c r="G624" s="11"/>
      <c r="H624" s="2"/>
      <c r="I624" s="2"/>
    </row>
    <row r="625" spans="7:9" x14ac:dyDescent="0.2">
      <c r="G625" s="11"/>
      <c r="H625" s="2"/>
      <c r="I625" s="2"/>
    </row>
    <row r="626" spans="7:9" x14ac:dyDescent="0.2">
      <c r="G626" s="11"/>
      <c r="H626" s="2"/>
      <c r="I626" s="2"/>
    </row>
    <row r="627" spans="7:9" x14ac:dyDescent="0.2">
      <c r="G627" s="11"/>
      <c r="H627" s="2"/>
      <c r="I627" s="2"/>
    </row>
    <row r="628" spans="7:9" x14ac:dyDescent="0.2">
      <c r="G628" s="11"/>
      <c r="H628" s="2"/>
      <c r="I628" s="2"/>
    </row>
    <row r="629" spans="7:9" x14ac:dyDescent="0.2">
      <c r="G629" s="11"/>
      <c r="H629" s="2"/>
      <c r="I629" s="2"/>
    </row>
    <row r="630" spans="7:9" x14ac:dyDescent="0.2">
      <c r="G630" s="11"/>
      <c r="H630" s="2"/>
      <c r="I630" s="2"/>
    </row>
    <row r="631" spans="7:9" x14ac:dyDescent="0.2">
      <c r="G631" s="11"/>
      <c r="H631" s="2"/>
      <c r="I631" s="2"/>
    </row>
    <row r="632" spans="7:9" x14ac:dyDescent="0.2">
      <c r="G632" s="11"/>
      <c r="H632" s="2"/>
      <c r="I632" s="2"/>
    </row>
    <row r="633" spans="7:9" x14ac:dyDescent="0.2">
      <c r="G633" s="11"/>
      <c r="H633" s="2"/>
      <c r="I633" s="2"/>
    </row>
    <row r="634" spans="7:9" x14ac:dyDescent="0.2">
      <c r="G634" s="11"/>
      <c r="H634" s="2"/>
      <c r="I634" s="2"/>
    </row>
    <row r="635" spans="7:9" x14ac:dyDescent="0.2">
      <c r="G635" s="11"/>
      <c r="H635" s="2"/>
      <c r="I635" s="2"/>
    </row>
    <row r="636" spans="7:9" x14ac:dyDescent="0.2">
      <c r="G636" s="11"/>
      <c r="H636" s="2"/>
      <c r="I636" s="2"/>
    </row>
    <row r="637" spans="7:9" x14ac:dyDescent="0.2">
      <c r="G637" s="11"/>
      <c r="H637" s="2"/>
      <c r="I637" s="2"/>
    </row>
    <row r="638" spans="7:9" x14ac:dyDescent="0.2">
      <c r="G638" s="11"/>
      <c r="H638" s="2"/>
      <c r="I638" s="2"/>
    </row>
    <row r="639" spans="7:9" x14ac:dyDescent="0.2">
      <c r="G639" s="11"/>
      <c r="H639" s="2"/>
      <c r="I639" s="2"/>
    </row>
    <row r="640" spans="7:9" x14ac:dyDescent="0.2">
      <c r="G640" s="11"/>
      <c r="H640" s="2"/>
      <c r="I640" s="2"/>
    </row>
    <row r="641" spans="7:9" x14ac:dyDescent="0.2">
      <c r="G641" s="11"/>
      <c r="H641" s="2"/>
      <c r="I641" s="2"/>
    </row>
    <row r="642" spans="7:9" x14ac:dyDescent="0.2">
      <c r="G642" s="11"/>
      <c r="H642" s="2"/>
      <c r="I642" s="2"/>
    </row>
    <row r="643" spans="7:9" x14ac:dyDescent="0.2">
      <c r="G643" s="11"/>
      <c r="H643" s="2"/>
      <c r="I643" s="2"/>
    </row>
    <row r="644" spans="7:9" x14ac:dyDescent="0.2">
      <c r="G644" s="11"/>
      <c r="H644" s="2"/>
      <c r="I644" s="2"/>
    </row>
    <row r="645" spans="7:9" x14ac:dyDescent="0.2">
      <c r="G645" s="11"/>
      <c r="H645" s="2"/>
      <c r="I645" s="2"/>
    </row>
    <row r="646" spans="7:9" x14ac:dyDescent="0.2">
      <c r="G646" s="11"/>
      <c r="H646" s="2"/>
      <c r="I646" s="2"/>
    </row>
    <row r="647" spans="7:9" x14ac:dyDescent="0.2">
      <c r="G647" s="11"/>
      <c r="H647" s="2"/>
      <c r="I647" s="2"/>
    </row>
    <row r="648" spans="7:9" x14ac:dyDescent="0.2">
      <c r="G648" s="11"/>
      <c r="H648" s="2"/>
      <c r="I648" s="2"/>
    </row>
    <row r="649" spans="7:9" x14ac:dyDescent="0.2">
      <c r="G649" s="11"/>
      <c r="H649" s="2"/>
      <c r="I649" s="2"/>
    </row>
    <row r="650" spans="7:9" x14ac:dyDescent="0.2">
      <c r="G650" s="11"/>
      <c r="H650" s="2"/>
      <c r="I650" s="2"/>
    </row>
    <row r="651" spans="7:9" x14ac:dyDescent="0.2">
      <c r="G651" s="11"/>
      <c r="H651" s="2"/>
      <c r="I651" s="2"/>
    </row>
    <row r="652" spans="7:9" x14ac:dyDescent="0.2">
      <c r="G652" s="11"/>
      <c r="H652" s="2"/>
      <c r="I652" s="2"/>
    </row>
    <row r="653" spans="7:9" x14ac:dyDescent="0.2">
      <c r="G653" s="11"/>
      <c r="H653" s="2"/>
      <c r="I653" s="2"/>
    </row>
    <row r="654" spans="7:9" x14ac:dyDescent="0.2">
      <c r="G654" s="11"/>
      <c r="H654" s="2"/>
      <c r="I654" s="2"/>
    </row>
    <row r="655" spans="7:9" x14ac:dyDescent="0.2">
      <c r="G655" s="11"/>
      <c r="H655" s="2"/>
      <c r="I655" s="2"/>
    </row>
    <row r="656" spans="7:9" x14ac:dyDescent="0.2">
      <c r="G656" s="11"/>
      <c r="H656" s="2"/>
      <c r="I656" s="2"/>
    </row>
    <row r="657" spans="7:9" x14ac:dyDescent="0.2">
      <c r="G657" s="11"/>
      <c r="H657" s="2"/>
      <c r="I657" s="2"/>
    </row>
    <row r="658" spans="7:9" x14ac:dyDescent="0.2">
      <c r="G658" s="11"/>
      <c r="H658" s="2"/>
      <c r="I658" s="2"/>
    </row>
    <row r="659" spans="7:9" x14ac:dyDescent="0.2">
      <c r="G659" s="11"/>
      <c r="H659" s="2"/>
      <c r="I659" s="2"/>
    </row>
    <row r="660" spans="7:9" x14ac:dyDescent="0.2">
      <c r="G660" s="11"/>
      <c r="H660" s="2"/>
      <c r="I660" s="2"/>
    </row>
    <row r="661" spans="7:9" x14ac:dyDescent="0.2">
      <c r="G661" s="11"/>
      <c r="H661" s="2"/>
      <c r="I661" s="2"/>
    </row>
    <row r="662" spans="7:9" x14ac:dyDescent="0.2">
      <c r="G662" s="11"/>
      <c r="H662" s="2"/>
      <c r="I662" s="2"/>
    </row>
    <row r="663" spans="7:9" x14ac:dyDescent="0.2">
      <c r="G663" s="11"/>
      <c r="H663" s="2"/>
      <c r="I663" s="2"/>
    </row>
    <row r="664" spans="7:9" x14ac:dyDescent="0.2">
      <c r="G664" s="11"/>
      <c r="H664" s="2"/>
      <c r="I664" s="2"/>
    </row>
    <row r="665" spans="7:9" x14ac:dyDescent="0.2">
      <c r="G665" s="11"/>
      <c r="H665" s="2"/>
      <c r="I665" s="2"/>
    </row>
    <row r="666" spans="7:9" x14ac:dyDescent="0.2">
      <c r="G666" s="11"/>
      <c r="H666" s="2"/>
      <c r="I666" s="2"/>
    </row>
    <row r="667" spans="7:9" x14ac:dyDescent="0.2">
      <c r="G667" s="11"/>
      <c r="H667" s="2"/>
      <c r="I667" s="2"/>
    </row>
    <row r="668" spans="7:9" x14ac:dyDescent="0.2">
      <c r="G668" s="11"/>
      <c r="H668" s="2"/>
      <c r="I668" s="2"/>
    </row>
    <row r="669" spans="7:9" x14ac:dyDescent="0.2">
      <c r="G669" s="11"/>
      <c r="H669" s="2"/>
      <c r="I669" s="2"/>
    </row>
    <row r="670" spans="7:9" x14ac:dyDescent="0.2">
      <c r="G670" s="11"/>
      <c r="H670" s="2"/>
      <c r="I670" s="2"/>
    </row>
    <row r="671" spans="7:9" x14ac:dyDescent="0.2">
      <c r="G671" s="11"/>
      <c r="H671" s="2"/>
      <c r="I671" s="2"/>
    </row>
    <row r="672" spans="7:9" x14ac:dyDescent="0.2">
      <c r="G672" s="11"/>
      <c r="H672" s="2"/>
      <c r="I672" s="2"/>
    </row>
    <row r="673" spans="7:9" x14ac:dyDescent="0.2">
      <c r="G673" s="11"/>
      <c r="H673" s="2"/>
      <c r="I673" s="2"/>
    </row>
  </sheetData>
  <autoFilter ref="A2:F61"/>
  <mergeCells count="14">
    <mergeCell ref="A1:L1"/>
    <mergeCell ref="G63:G66"/>
    <mergeCell ref="F47:F57"/>
    <mergeCell ref="F42:F46"/>
    <mergeCell ref="F58:F61"/>
    <mergeCell ref="M13:V13"/>
    <mergeCell ref="A3:J3"/>
    <mergeCell ref="A14:J14"/>
    <mergeCell ref="A18:J18"/>
    <mergeCell ref="A40:J40"/>
    <mergeCell ref="F15:F17"/>
    <mergeCell ref="F25:F35"/>
    <mergeCell ref="F20:F24"/>
    <mergeCell ref="F36:F39"/>
  </mergeCells>
  <pageMargins left="0.70866141732283472" right="0.70866141732283472" top="0.74803149606299213" bottom="0.74803149606299213" header="0.31496062992125984" footer="0.31496062992125984"/>
  <pageSetup paperSize="9" fitToHeight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O20"/>
  <sheetViews>
    <sheetView zoomScale="80" zoomScaleNormal="80" workbookViewId="0">
      <pane ySplit="2" topLeftCell="A12" activePane="bottomLeft" state="frozen"/>
      <selection pane="bottomLeft" activeCell="E17" sqref="E17"/>
    </sheetView>
  </sheetViews>
  <sheetFormatPr defaultRowHeight="12.75" x14ac:dyDescent="0.2"/>
  <cols>
    <col min="1" max="1" width="63.140625" style="29" customWidth="1"/>
    <col min="2" max="2" width="18" style="29" customWidth="1"/>
    <col min="3" max="3" width="18.5703125" style="17" customWidth="1"/>
    <col min="4" max="4" width="18.42578125" style="17" customWidth="1"/>
    <col min="5" max="5" width="22.28515625" style="17" customWidth="1"/>
    <col min="6" max="6" width="30.85546875" style="17" customWidth="1"/>
    <col min="7" max="7" width="16" style="17" customWidth="1"/>
    <col min="8" max="8" width="21.42578125" style="17" customWidth="1"/>
    <col min="9" max="9" width="19.5703125" style="17" customWidth="1"/>
    <col min="10" max="12" width="21.5703125" style="17" customWidth="1"/>
    <col min="13" max="13" width="17" style="17" customWidth="1"/>
    <col min="14" max="14" width="14.5703125" style="17" customWidth="1"/>
    <col min="15" max="15" width="13.5703125" style="17" customWidth="1"/>
    <col min="16" max="16384" width="9.140625" style="17"/>
  </cols>
  <sheetData>
    <row r="1" spans="1:15" ht="16.5" thickBot="1" x14ac:dyDescent="0.3">
      <c r="B1" s="332" t="s">
        <v>306</v>
      </c>
      <c r="C1" s="333"/>
      <c r="D1" s="333"/>
      <c r="E1" s="333"/>
      <c r="F1" s="333"/>
      <c r="G1" s="333"/>
      <c r="H1" s="333"/>
      <c r="I1" s="333"/>
      <c r="J1" s="333"/>
      <c r="K1" s="333"/>
      <c r="L1" s="333"/>
    </row>
    <row r="2" spans="1:15" ht="54.75" customHeight="1" thickBot="1" x14ac:dyDescent="0.25">
      <c r="A2" s="69" t="s">
        <v>0</v>
      </c>
      <c r="B2" s="43" t="s">
        <v>7</v>
      </c>
      <c r="C2" s="77" t="s">
        <v>77</v>
      </c>
      <c r="D2" s="135" t="s">
        <v>69</v>
      </c>
      <c r="E2" s="146" t="s">
        <v>70</v>
      </c>
      <c r="F2" s="84" t="s">
        <v>8</v>
      </c>
      <c r="G2" s="69">
        <v>2018</v>
      </c>
      <c r="H2" s="43" t="s">
        <v>160</v>
      </c>
      <c r="I2" s="43" t="s">
        <v>157</v>
      </c>
      <c r="J2" s="43">
        <v>2019</v>
      </c>
      <c r="K2" s="66" t="s">
        <v>158</v>
      </c>
      <c r="L2" s="91">
        <v>2020</v>
      </c>
    </row>
    <row r="3" spans="1:15" s="22" customFormat="1" ht="159" customHeight="1" thickBot="1" x14ac:dyDescent="0.3">
      <c r="A3" s="225" t="s">
        <v>283</v>
      </c>
      <c r="B3" s="220">
        <f>13000/1.1725</f>
        <v>11087.420042643922</v>
      </c>
      <c r="C3" s="226">
        <v>3</v>
      </c>
      <c r="D3" s="227" t="s">
        <v>284</v>
      </c>
      <c r="E3" s="227" t="s">
        <v>284</v>
      </c>
      <c r="F3" s="228" t="s">
        <v>278</v>
      </c>
      <c r="G3" s="220">
        <f>B3*C3*12</f>
        <v>399147.12153518118</v>
      </c>
      <c r="H3" s="220">
        <v>15000</v>
      </c>
      <c r="I3" s="220">
        <f>H3*0.25</f>
        <v>3750</v>
      </c>
      <c r="J3" s="220">
        <f>I3*3*4</f>
        <v>45000</v>
      </c>
      <c r="K3" s="220">
        <f>I3</f>
        <v>3750</v>
      </c>
      <c r="L3" s="220">
        <f>K3*3*4</f>
        <v>45000</v>
      </c>
      <c r="M3" s="91" t="s">
        <v>7</v>
      </c>
      <c r="N3" s="56" t="s">
        <v>69</v>
      </c>
      <c r="O3" s="67" t="s">
        <v>70</v>
      </c>
    </row>
    <row r="4" spans="1:15" s="22" customFormat="1" ht="114.75" customHeight="1" thickBot="1" x14ac:dyDescent="0.25">
      <c r="A4" s="108" t="s">
        <v>146</v>
      </c>
      <c r="B4" s="20">
        <f>13000/1.1725</f>
        <v>11087.420042643922</v>
      </c>
      <c r="C4" s="138"/>
      <c r="D4" s="82"/>
      <c r="E4" s="86"/>
      <c r="F4" s="147" t="s">
        <v>144</v>
      </c>
      <c r="G4" s="140">
        <f>B4*C4*12</f>
        <v>0</v>
      </c>
      <c r="H4" s="140">
        <v>15000</v>
      </c>
      <c r="I4" s="150">
        <v>0</v>
      </c>
      <c r="J4" s="150">
        <f>I4*C4*12</f>
        <v>0</v>
      </c>
      <c r="K4" s="153">
        <v>0</v>
      </c>
      <c r="L4" s="153">
        <f>K4*C4*12</f>
        <v>0</v>
      </c>
      <c r="M4" s="157">
        <f>SUM(G3:G9)</f>
        <v>593603.41151385917</v>
      </c>
      <c r="N4" s="68">
        <f>SUM(J3:J9)</f>
        <v>216600</v>
      </c>
      <c r="O4" s="63">
        <f>SUM(L3:L9)</f>
        <v>216600</v>
      </c>
    </row>
    <row r="5" spans="1:15" s="23" customFormat="1" ht="51.75" customHeight="1" thickBot="1" x14ac:dyDescent="0.25">
      <c r="A5" s="148" t="s">
        <v>147</v>
      </c>
      <c r="B5" s="20">
        <f>7000/1.1725</f>
        <v>5970.1492537313425</v>
      </c>
      <c r="C5" s="138"/>
      <c r="D5" s="83"/>
      <c r="E5" s="55"/>
      <c r="F5" s="147" t="s">
        <v>11</v>
      </c>
      <c r="G5" s="20">
        <f>B5*C5*12</f>
        <v>0</v>
      </c>
      <c r="H5" s="140"/>
      <c r="I5" s="150">
        <v>0</v>
      </c>
      <c r="J5" s="150">
        <f>I5*C5*12</f>
        <v>0</v>
      </c>
      <c r="K5" s="136">
        <v>0</v>
      </c>
      <c r="L5" s="136">
        <f>K5*C5*12</f>
        <v>0</v>
      </c>
      <c r="M5" s="158" t="s">
        <v>113</v>
      </c>
      <c r="N5" s="62">
        <f>N4*100/M4</f>
        <v>36.48900862068966</v>
      </c>
      <c r="O5" s="62">
        <f>O4*100/M4</f>
        <v>36.48900862068966</v>
      </c>
    </row>
    <row r="6" spans="1:15" s="23" customFormat="1" ht="60.75" thickBot="1" x14ac:dyDescent="0.25">
      <c r="A6" s="149" t="s">
        <v>148</v>
      </c>
      <c r="B6" s="25">
        <f>4500/1.1725</f>
        <v>3837.9530916844346</v>
      </c>
      <c r="C6" s="145"/>
      <c r="D6" s="221"/>
      <c r="E6" s="222"/>
      <c r="F6" s="223" t="s">
        <v>11</v>
      </c>
      <c r="G6" s="25">
        <f>B6*C6*12</f>
        <v>0</v>
      </c>
      <c r="H6" s="224" t="s">
        <v>154</v>
      </c>
      <c r="I6" s="224"/>
      <c r="J6" s="224">
        <f>I6*C6*12</f>
        <v>0</v>
      </c>
      <c r="K6" s="25"/>
      <c r="L6" s="25">
        <f>K6*C6*12</f>
        <v>0</v>
      </c>
      <c r="M6" s="158" t="s">
        <v>114</v>
      </c>
      <c r="N6" s="62">
        <f>100-N5</f>
        <v>63.51099137931034</v>
      </c>
      <c r="O6" s="62">
        <f>100-O5</f>
        <v>63.51099137931034</v>
      </c>
    </row>
    <row r="7" spans="1:15" s="23" customFormat="1" ht="111.75" customHeight="1" thickBot="1" x14ac:dyDescent="0.3">
      <c r="A7" s="149" t="s">
        <v>275</v>
      </c>
      <c r="B7" s="25">
        <f>7000/1.1725</f>
        <v>5970.1492537313425</v>
      </c>
      <c r="C7" s="145">
        <v>1</v>
      </c>
      <c r="D7" s="261" t="s">
        <v>274</v>
      </c>
      <c r="E7" s="261" t="s">
        <v>274</v>
      </c>
      <c r="F7" s="262" t="s">
        <v>273</v>
      </c>
      <c r="G7" s="224">
        <f>B7*C7*12</f>
        <v>71641.79104477611</v>
      </c>
      <c r="H7" s="224">
        <v>15000</v>
      </c>
      <c r="I7" s="224">
        <v>0</v>
      </c>
      <c r="J7" s="224">
        <f>I7*C7*4</f>
        <v>0</v>
      </c>
      <c r="K7" s="224">
        <v>0</v>
      </c>
      <c r="L7" s="224">
        <f>K7*C7*4</f>
        <v>0</v>
      </c>
    </row>
    <row r="8" spans="1:15" s="23" customFormat="1" ht="65.25" customHeight="1" thickBot="1" x14ac:dyDescent="0.3">
      <c r="A8" s="149" t="s">
        <v>12</v>
      </c>
      <c r="B8" s="25">
        <v>3838</v>
      </c>
      <c r="C8" s="145"/>
      <c r="D8" s="82"/>
      <c r="E8" s="86"/>
      <c r="F8" s="147" t="s">
        <v>149</v>
      </c>
      <c r="G8" s="140">
        <f t="shared" ref="G8:G9" si="0">B8*C8*12</f>
        <v>0</v>
      </c>
      <c r="H8" s="140"/>
      <c r="I8" s="150"/>
      <c r="J8" s="151">
        <f t="shared" ref="J8" si="1">I8*C8*12</f>
        <v>0</v>
      </c>
      <c r="K8" s="153"/>
      <c r="L8" s="153">
        <f t="shared" ref="L8" si="2">K8*C8*12</f>
        <v>0</v>
      </c>
    </row>
    <row r="9" spans="1:15" s="23" customFormat="1" ht="171.75" customHeight="1" thickBot="1" x14ac:dyDescent="0.3">
      <c r="A9" s="231" t="s">
        <v>327</v>
      </c>
      <c r="B9" s="232">
        <f>12000/1.1725</f>
        <v>10234.541577825159</v>
      </c>
      <c r="C9" s="233">
        <v>1</v>
      </c>
      <c r="D9" s="195" t="s">
        <v>276</v>
      </c>
      <c r="E9" s="195" t="s">
        <v>276</v>
      </c>
      <c r="F9" s="234" t="s">
        <v>277</v>
      </c>
      <c r="G9" s="220">
        <f t="shared" si="0"/>
        <v>122814.49893390191</v>
      </c>
      <c r="H9" s="220">
        <v>14300</v>
      </c>
      <c r="I9" s="220">
        <f>H9</f>
        <v>14300</v>
      </c>
      <c r="J9" s="220">
        <f>I9*12</f>
        <v>171600</v>
      </c>
      <c r="K9" s="220">
        <f>I9</f>
        <v>14300</v>
      </c>
      <c r="L9" s="193">
        <f>K9*12</f>
        <v>171600</v>
      </c>
    </row>
    <row r="11" spans="1:15" x14ac:dyDescent="0.2">
      <c r="B11" s="17"/>
    </row>
    <row r="12" spans="1:15" x14ac:dyDescent="0.2">
      <c r="B12" s="17"/>
    </row>
    <row r="15" spans="1:15" x14ac:dyDescent="0.2">
      <c r="B15" s="257"/>
    </row>
    <row r="17" spans="2:4" ht="38.25" x14ac:dyDescent="0.2">
      <c r="B17" s="276" t="s">
        <v>316</v>
      </c>
      <c r="C17" s="258">
        <v>78</v>
      </c>
    </row>
    <row r="18" spans="2:4" x14ac:dyDescent="0.2">
      <c r="B18" s="277"/>
    </row>
    <row r="19" spans="2:4" x14ac:dyDescent="0.2">
      <c r="B19" s="35"/>
    </row>
    <row r="20" spans="2:4" ht="38.25" x14ac:dyDescent="0.2">
      <c r="B20" s="278" t="s">
        <v>317</v>
      </c>
      <c r="C20" s="258">
        <v>4</v>
      </c>
      <c r="D20" s="17" t="s">
        <v>318</v>
      </c>
    </row>
  </sheetData>
  <autoFilter ref="A2:E9"/>
  <mergeCells count="1">
    <mergeCell ref="B1:L1"/>
  </mergeCells>
  <pageMargins left="0.70866141732283472" right="0.70866141732283472" top="0.74803149606299213" bottom="0.74803149606299213" header="0.31496062992125984" footer="0.31496062992125984"/>
  <pageSetup paperSize="9" scale="43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Q18"/>
  <sheetViews>
    <sheetView topLeftCell="A7" zoomScale="80" zoomScaleNormal="80" workbookViewId="0">
      <selection activeCell="E15" sqref="E15"/>
    </sheetView>
  </sheetViews>
  <sheetFormatPr defaultRowHeight="12.75" x14ac:dyDescent="0.2"/>
  <cols>
    <col min="1" max="1" width="48.5703125" style="29" customWidth="1"/>
    <col min="2" max="2" width="16.5703125" style="29" customWidth="1"/>
    <col min="3" max="3" width="17.85546875" style="17" customWidth="1"/>
    <col min="4" max="4" width="18.7109375" style="17" customWidth="1"/>
    <col min="5" max="5" width="22" style="17" customWidth="1"/>
    <col min="6" max="6" width="33.5703125" style="17" customWidth="1"/>
    <col min="7" max="7" width="15.28515625" style="17" customWidth="1"/>
    <col min="8" max="8" width="19.28515625" style="17" customWidth="1"/>
    <col min="9" max="9" width="15.140625" style="17" customWidth="1"/>
    <col min="10" max="10" width="16.140625" style="17" customWidth="1"/>
    <col min="11" max="11" width="14.85546875" style="17" customWidth="1"/>
    <col min="12" max="12" width="15.5703125" style="17" customWidth="1"/>
    <col min="13" max="13" width="19.28515625" style="17" customWidth="1"/>
    <col min="14" max="14" width="9.140625" style="17"/>
    <col min="15" max="15" width="16.140625" style="17" customWidth="1"/>
    <col min="16" max="16" width="15.7109375" style="17" customWidth="1"/>
    <col min="17" max="17" width="19.140625" style="17" customWidth="1"/>
    <col min="18" max="16384" width="9.140625" style="17"/>
  </cols>
  <sheetData>
    <row r="1" spans="1:17" ht="16.5" thickBot="1" x14ac:dyDescent="0.3">
      <c r="A1" s="332" t="s">
        <v>321</v>
      </c>
      <c r="B1" s="333"/>
      <c r="C1" s="333"/>
      <c r="D1" s="333"/>
      <c r="E1" s="333"/>
      <c r="F1" s="333"/>
      <c r="G1" s="333"/>
      <c r="H1" s="333"/>
      <c r="I1" s="333"/>
      <c r="J1" s="333"/>
      <c r="K1" s="333"/>
      <c r="L1" s="333"/>
    </row>
    <row r="2" spans="1:17" ht="68.25" customHeight="1" thickBot="1" x14ac:dyDescent="0.25">
      <c r="A2" s="69" t="s">
        <v>0</v>
      </c>
      <c r="B2" s="43" t="s">
        <v>7</v>
      </c>
      <c r="C2" s="77" t="s">
        <v>77</v>
      </c>
      <c r="D2" s="135" t="s">
        <v>69</v>
      </c>
      <c r="E2" s="146" t="s">
        <v>70</v>
      </c>
      <c r="F2" s="84" t="s">
        <v>8</v>
      </c>
      <c r="G2" s="69">
        <v>2018</v>
      </c>
      <c r="H2" s="43" t="s">
        <v>160</v>
      </c>
      <c r="I2" s="43" t="s">
        <v>157</v>
      </c>
      <c r="J2" s="43">
        <v>2019</v>
      </c>
      <c r="K2" s="66" t="s">
        <v>158</v>
      </c>
      <c r="L2" s="91">
        <v>2020</v>
      </c>
    </row>
    <row r="3" spans="1:17" s="22" customFormat="1" ht="103.5" customHeight="1" x14ac:dyDescent="0.25">
      <c r="A3" s="24" t="s">
        <v>150</v>
      </c>
      <c r="B3" s="20">
        <v>7500</v>
      </c>
      <c r="C3" s="21"/>
      <c r="D3" s="54"/>
      <c r="E3" s="154"/>
      <c r="F3" s="30" t="s">
        <v>10</v>
      </c>
      <c r="G3" s="20">
        <f>B3*C3*12</f>
        <v>0</v>
      </c>
      <c r="H3" s="20"/>
      <c r="I3" s="136">
        <v>0</v>
      </c>
      <c r="J3" s="136">
        <f>I3*C3*12</f>
        <v>0</v>
      </c>
      <c r="K3" s="153">
        <v>0</v>
      </c>
      <c r="L3" s="153">
        <f>K3*C3*12</f>
        <v>0</v>
      </c>
      <c r="O3" s="66" t="s">
        <v>7</v>
      </c>
      <c r="P3" s="56" t="s">
        <v>69</v>
      </c>
      <c r="Q3" s="67" t="s">
        <v>70</v>
      </c>
    </row>
    <row r="4" spans="1:17" s="23" customFormat="1" ht="97.5" customHeight="1" x14ac:dyDescent="0.2">
      <c r="A4" s="32" t="s">
        <v>266</v>
      </c>
      <c r="B4" s="20">
        <v>7500</v>
      </c>
      <c r="C4" s="21"/>
      <c r="D4" s="229"/>
      <c r="E4" s="229"/>
      <c r="F4" s="30" t="s">
        <v>10</v>
      </c>
      <c r="G4" s="20">
        <f>B4*C4*12</f>
        <v>0</v>
      </c>
      <c r="H4" s="20"/>
      <c r="I4" s="20">
        <v>0</v>
      </c>
      <c r="J4" s="20">
        <f>I4*C4*12</f>
        <v>0</v>
      </c>
      <c r="K4" s="20">
        <v>0</v>
      </c>
      <c r="L4" s="20">
        <f>K4*C4*12</f>
        <v>0</v>
      </c>
      <c r="O4" s="63">
        <f>SUM(G3:G8)</f>
        <v>71160</v>
      </c>
      <c r="P4" s="68">
        <f>SUM(J3:J8)</f>
        <v>36000</v>
      </c>
      <c r="Q4" s="63">
        <f>SUM(L3:L8)</f>
        <v>36000</v>
      </c>
    </row>
    <row r="5" spans="1:17" s="23" customFormat="1" ht="90.75" customHeight="1" x14ac:dyDescent="0.2">
      <c r="A5" s="236" t="s">
        <v>268</v>
      </c>
      <c r="B5" s="25">
        <v>8535</v>
      </c>
      <c r="C5" s="237"/>
      <c r="D5" s="235"/>
      <c r="E5" s="235"/>
      <c r="F5" s="238" t="s">
        <v>155</v>
      </c>
      <c r="G5" s="25">
        <f>B5*C5*12</f>
        <v>0</v>
      </c>
      <c r="H5" s="25"/>
      <c r="I5" s="25">
        <v>0</v>
      </c>
      <c r="J5" s="25">
        <f>I5*C5*12</f>
        <v>0</v>
      </c>
      <c r="K5" s="25">
        <v>0</v>
      </c>
      <c r="L5" s="25">
        <f>K5*C5*12</f>
        <v>0</v>
      </c>
      <c r="M5" s="20"/>
      <c r="O5" s="62" t="s">
        <v>113</v>
      </c>
      <c r="P5" s="62">
        <f>P4*100/O4</f>
        <v>50.590219224283302</v>
      </c>
      <c r="Q5" s="62">
        <f>Q4*100/O4</f>
        <v>50.590219224283302</v>
      </c>
    </row>
    <row r="6" spans="1:17" s="23" customFormat="1" ht="98.25" customHeight="1" x14ac:dyDescent="0.2">
      <c r="A6" s="192" t="s">
        <v>326</v>
      </c>
      <c r="B6" s="193">
        <v>2180</v>
      </c>
      <c r="C6" s="194">
        <v>1</v>
      </c>
      <c r="D6" s="209" t="s">
        <v>262</v>
      </c>
      <c r="E6" s="230" t="s">
        <v>262</v>
      </c>
      <c r="F6" s="218" t="s">
        <v>272</v>
      </c>
      <c r="G6" s="193">
        <f>B6*C6*12</f>
        <v>26160</v>
      </c>
      <c r="H6" s="193">
        <v>15000</v>
      </c>
      <c r="I6" s="193">
        <f>H6*0.2</f>
        <v>3000</v>
      </c>
      <c r="J6" s="193">
        <f>I6*C6*12</f>
        <v>36000</v>
      </c>
      <c r="K6" s="193">
        <f>H6*0.2</f>
        <v>3000</v>
      </c>
      <c r="L6" s="193">
        <f>K6*C6*12</f>
        <v>36000</v>
      </c>
      <c r="O6" s="62" t="s">
        <v>114</v>
      </c>
      <c r="P6" s="62">
        <f>100-P5</f>
        <v>49.409780775716698</v>
      </c>
      <c r="Q6" s="62">
        <f>100-Q5</f>
        <v>49.409780775716698</v>
      </c>
    </row>
    <row r="7" spans="1:17" s="23" customFormat="1" ht="63" customHeight="1" x14ac:dyDescent="0.25">
      <c r="A7" s="24" t="s">
        <v>151</v>
      </c>
      <c r="B7" s="20">
        <v>3838</v>
      </c>
      <c r="C7" s="21"/>
      <c r="D7" s="54" t="s">
        <v>68</v>
      </c>
      <c r="E7" s="154" t="s">
        <v>9</v>
      </c>
      <c r="F7" s="30" t="s">
        <v>13</v>
      </c>
      <c r="G7" s="20">
        <f>B7*C7*12</f>
        <v>0</v>
      </c>
      <c r="H7" s="20"/>
      <c r="I7" s="136">
        <v>0</v>
      </c>
      <c r="J7" s="136">
        <f>I7*C7*12</f>
        <v>0</v>
      </c>
      <c r="K7" s="153">
        <v>0</v>
      </c>
      <c r="L7" s="153">
        <f>K7*C7*12</f>
        <v>0</v>
      </c>
    </row>
    <row r="8" spans="1:17" s="23" customFormat="1" ht="116.25" customHeight="1" x14ac:dyDescent="0.25">
      <c r="A8" s="24" t="s">
        <v>265</v>
      </c>
      <c r="B8" s="25">
        <v>900</v>
      </c>
      <c r="C8" s="237">
        <v>10</v>
      </c>
      <c r="D8" s="238" t="s">
        <v>153</v>
      </c>
      <c r="E8" s="238" t="s">
        <v>153</v>
      </c>
      <c r="F8" s="238" t="s">
        <v>152</v>
      </c>
      <c r="G8" s="25">
        <f>B8*C8*5</f>
        <v>45000</v>
      </c>
      <c r="H8" s="25" t="s">
        <v>154</v>
      </c>
      <c r="I8" s="25" t="str">
        <f>H8</f>
        <v>n\a</v>
      </c>
      <c r="J8" s="25">
        <v>0</v>
      </c>
      <c r="K8" s="25" t="s">
        <v>154</v>
      </c>
      <c r="L8" s="25">
        <v>0</v>
      </c>
    </row>
    <row r="13" spans="1:17" x14ac:dyDescent="0.2">
      <c r="C13" s="257"/>
      <c r="D13" s="258"/>
    </row>
    <row r="15" spans="1:17" ht="38.25" x14ac:dyDescent="0.2">
      <c r="C15" s="276" t="s">
        <v>316</v>
      </c>
      <c r="D15" s="258">
        <v>15</v>
      </c>
    </row>
    <row r="16" spans="1:17" x14ac:dyDescent="0.2">
      <c r="C16" s="277"/>
    </row>
    <row r="17" spans="3:5" x14ac:dyDescent="0.2">
      <c r="C17" s="35"/>
    </row>
    <row r="18" spans="3:5" ht="38.25" x14ac:dyDescent="0.2">
      <c r="C18" s="278" t="s">
        <v>317</v>
      </c>
      <c r="D18" s="258">
        <v>1</v>
      </c>
      <c r="E18" s="17" t="s">
        <v>318</v>
      </c>
    </row>
  </sheetData>
  <autoFilter ref="A2:E8"/>
  <mergeCells count="1">
    <mergeCell ref="A1:L1"/>
  </mergeCells>
  <pageMargins left="0.7" right="0.7" top="0.75" bottom="0.75" header="0.3" footer="0.3"/>
  <pageSetup paperSize="9" scale="3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P11"/>
  <sheetViews>
    <sheetView topLeftCell="A4" zoomScale="80" zoomScaleNormal="80" workbookViewId="0">
      <selection activeCell="F9" sqref="F9"/>
    </sheetView>
  </sheetViews>
  <sheetFormatPr defaultRowHeight="12.75" x14ac:dyDescent="0.2"/>
  <cols>
    <col min="1" max="1" width="51.42578125" style="29" customWidth="1"/>
    <col min="2" max="2" width="17.7109375" style="29" customWidth="1"/>
    <col min="3" max="3" width="17.5703125" style="17" customWidth="1"/>
    <col min="4" max="4" width="15.28515625" style="17" customWidth="1"/>
    <col min="5" max="5" width="24.42578125" style="17" customWidth="1"/>
    <col min="6" max="6" width="37.85546875" style="17" customWidth="1"/>
    <col min="7" max="7" width="18.85546875" style="17" customWidth="1"/>
    <col min="8" max="8" width="23.7109375" style="17" customWidth="1"/>
    <col min="9" max="9" width="21.140625" style="17" customWidth="1"/>
    <col min="10" max="10" width="21.5703125" style="17" customWidth="1"/>
    <col min="11" max="11" width="15" style="17" customWidth="1"/>
    <col min="12" max="12" width="16.85546875" style="17" customWidth="1"/>
    <col min="13" max="13" width="19.28515625" style="17" customWidth="1"/>
    <col min="14" max="14" width="13.28515625" style="17" customWidth="1"/>
    <col min="15" max="16" width="13.140625" style="17" customWidth="1"/>
    <col min="17" max="16384" width="9.140625" style="17"/>
  </cols>
  <sheetData>
    <row r="1" spans="1:16" ht="16.5" thickBot="1" x14ac:dyDescent="0.3">
      <c r="A1" s="332" t="s">
        <v>322</v>
      </c>
      <c r="B1" s="333"/>
      <c r="C1" s="333"/>
      <c r="D1" s="333"/>
      <c r="E1" s="333"/>
      <c r="F1" s="333"/>
      <c r="G1" s="333"/>
      <c r="H1" s="333"/>
      <c r="I1" s="333"/>
      <c r="J1" s="333"/>
      <c r="K1" s="333"/>
      <c r="L1" s="333"/>
    </row>
    <row r="2" spans="1:16" ht="75.75" customHeight="1" thickBot="1" x14ac:dyDescent="0.25">
      <c r="A2" s="69" t="s">
        <v>0</v>
      </c>
      <c r="B2" s="43" t="s">
        <v>7</v>
      </c>
      <c r="C2" s="77" t="s">
        <v>77</v>
      </c>
      <c r="D2" s="135" t="s">
        <v>69</v>
      </c>
      <c r="E2" s="146" t="s">
        <v>70</v>
      </c>
      <c r="F2" s="84" t="s">
        <v>8</v>
      </c>
      <c r="G2" s="69">
        <v>2018</v>
      </c>
      <c r="H2" s="43" t="s">
        <v>160</v>
      </c>
      <c r="I2" s="43" t="s">
        <v>157</v>
      </c>
      <c r="J2" s="43">
        <v>2019</v>
      </c>
      <c r="K2" s="66" t="s">
        <v>158</v>
      </c>
      <c r="L2" s="91">
        <v>2020</v>
      </c>
    </row>
    <row r="3" spans="1:16" s="33" customFormat="1" ht="113.25" customHeight="1" x14ac:dyDescent="0.2">
      <c r="A3" s="24" t="s">
        <v>141</v>
      </c>
      <c r="B3" s="20">
        <v>7500</v>
      </c>
      <c r="C3" s="21"/>
      <c r="D3" s="54"/>
      <c r="E3" s="154"/>
      <c r="F3" s="155" t="s">
        <v>10</v>
      </c>
      <c r="G3" s="20">
        <f>B3*C3*12</f>
        <v>0</v>
      </c>
      <c r="H3" s="20"/>
      <c r="I3" s="136">
        <v>0</v>
      </c>
      <c r="J3" s="136">
        <f>I3*C3*12</f>
        <v>0</v>
      </c>
      <c r="K3" s="153">
        <v>0</v>
      </c>
      <c r="L3" s="153">
        <f>K3*C3*12</f>
        <v>0</v>
      </c>
      <c r="N3" s="66" t="s">
        <v>7</v>
      </c>
      <c r="O3" s="56" t="s">
        <v>69</v>
      </c>
      <c r="P3" s="67" t="s">
        <v>70</v>
      </c>
    </row>
    <row r="4" spans="1:16" ht="90.75" customHeight="1" x14ac:dyDescent="0.2">
      <c r="A4" s="295" t="s">
        <v>325</v>
      </c>
      <c r="B4" s="193">
        <v>7500</v>
      </c>
      <c r="C4" s="194">
        <v>1</v>
      </c>
      <c r="D4" s="209" t="s">
        <v>259</v>
      </c>
      <c r="E4" s="209" t="s">
        <v>259</v>
      </c>
      <c r="F4" s="218" t="s">
        <v>272</v>
      </c>
      <c r="G4" s="193">
        <f t="shared" ref="G4:G5" si="0">B4*C4*12</f>
        <v>90000</v>
      </c>
      <c r="H4" s="193">
        <v>15000</v>
      </c>
      <c r="I4" s="193">
        <f>H4*0.1</f>
        <v>1500</v>
      </c>
      <c r="J4" s="193">
        <f>I4*12</f>
        <v>18000</v>
      </c>
      <c r="K4" s="193">
        <f>H4*0.1</f>
        <v>1500</v>
      </c>
      <c r="L4" s="193">
        <f t="shared" ref="L4:L5" si="1">K4*C4*12</f>
        <v>18000</v>
      </c>
      <c r="N4" s="63">
        <f>SUM(G3:G6)</f>
        <v>90000</v>
      </c>
      <c r="O4" s="68">
        <f>SUM(J3:J6)</f>
        <v>18000</v>
      </c>
      <c r="P4" s="63">
        <f>SUM(L3:L6)</f>
        <v>18000</v>
      </c>
    </row>
    <row r="5" spans="1:16" ht="89.25" customHeight="1" x14ac:dyDescent="0.2">
      <c r="A5" s="236" t="s">
        <v>260</v>
      </c>
      <c r="B5" s="25">
        <v>6500</v>
      </c>
      <c r="C5" s="237"/>
      <c r="D5" s="235"/>
      <c r="E5" s="235"/>
      <c r="F5" s="239" t="s">
        <v>10</v>
      </c>
      <c r="G5" s="25">
        <f t="shared" si="0"/>
        <v>0</v>
      </c>
      <c r="H5" s="25"/>
      <c r="I5" s="25">
        <v>0</v>
      </c>
      <c r="J5" s="25">
        <f t="shared" ref="J5" si="2">I5*C5*12</f>
        <v>0</v>
      </c>
      <c r="K5" s="25">
        <v>0</v>
      </c>
      <c r="L5" s="25">
        <f t="shared" si="1"/>
        <v>0</v>
      </c>
      <c r="N5" s="62" t="s">
        <v>113</v>
      </c>
      <c r="O5" s="62">
        <f>O4*100/N4</f>
        <v>20</v>
      </c>
      <c r="P5" s="62">
        <f>P4*100/N4</f>
        <v>20</v>
      </c>
    </row>
    <row r="6" spans="1:16" ht="93.75" customHeight="1" thickBot="1" x14ac:dyDescent="0.25">
      <c r="A6" s="24" t="s">
        <v>19</v>
      </c>
      <c r="B6" s="20">
        <f>4500/1.1725</f>
        <v>3837.9530916844346</v>
      </c>
      <c r="C6" s="21"/>
      <c r="D6" s="83"/>
      <c r="E6" s="55"/>
      <c r="F6" s="155" t="s">
        <v>11</v>
      </c>
      <c r="G6" s="20">
        <f>B6*C6*12</f>
        <v>0</v>
      </c>
      <c r="H6" s="20" t="s">
        <v>154</v>
      </c>
      <c r="I6" s="136">
        <v>0</v>
      </c>
      <c r="J6" s="136">
        <f>I6*C6*12</f>
        <v>0</v>
      </c>
      <c r="K6" s="153">
        <v>0</v>
      </c>
      <c r="L6" s="153">
        <f>K6*C6*12</f>
        <v>0</v>
      </c>
      <c r="N6" s="62" t="s">
        <v>114</v>
      </c>
      <c r="O6" s="62">
        <f>100-O5</f>
        <v>80</v>
      </c>
      <c r="P6" s="62">
        <f>100-P5</f>
        <v>80</v>
      </c>
    </row>
    <row r="7" spans="1:16" ht="15" x14ac:dyDescent="0.2">
      <c r="A7" s="19"/>
      <c r="B7" s="19"/>
      <c r="C7" s="18"/>
      <c r="D7" s="18"/>
      <c r="E7" s="18"/>
    </row>
    <row r="8" spans="1:16" ht="38.25" x14ac:dyDescent="0.2">
      <c r="C8" s="276" t="s">
        <v>316</v>
      </c>
      <c r="D8" s="258">
        <v>8</v>
      </c>
    </row>
    <row r="9" spans="1:16" x14ac:dyDescent="0.2">
      <c r="C9" s="277"/>
    </row>
    <row r="10" spans="1:16" x14ac:dyDescent="0.2">
      <c r="C10" s="35"/>
    </row>
    <row r="11" spans="1:16" ht="38.25" x14ac:dyDescent="0.2">
      <c r="C11" s="278" t="s">
        <v>317</v>
      </c>
      <c r="D11" s="258">
        <v>1</v>
      </c>
      <c r="E11" s="17" t="s">
        <v>318</v>
      </c>
    </row>
  </sheetData>
  <autoFilter ref="A2:E6"/>
  <mergeCells count="1">
    <mergeCell ref="A1:L1"/>
  </mergeCells>
  <pageMargins left="0.7" right="0.7" top="0.52" bottom="0.6" header="0.3" footer="0.3"/>
  <pageSetup paperSize="9" scale="46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P12"/>
  <sheetViews>
    <sheetView topLeftCell="A6" zoomScale="80" zoomScaleNormal="80" workbookViewId="0">
      <selection activeCell="C9" sqref="C9:E12"/>
    </sheetView>
  </sheetViews>
  <sheetFormatPr defaultRowHeight="12.75" x14ac:dyDescent="0.2"/>
  <cols>
    <col min="1" max="1" width="48.5703125" style="29" customWidth="1"/>
    <col min="2" max="2" width="37.42578125" style="29" customWidth="1"/>
    <col min="3" max="3" width="17.85546875" style="17" customWidth="1"/>
    <col min="4" max="4" width="18.7109375" style="17" customWidth="1"/>
    <col min="5" max="5" width="20.5703125" style="17" customWidth="1"/>
    <col min="6" max="6" width="32.42578125" style="17" customWidth="1"/>
    <col min="7" max="7" width="17.28515625" style="17" customWidth="1"/>
    <col min="8" max="8" width="16.140625" style="17" customWidth="1"/>
    <col min="9" max="9" width="15.42578125" style="17" customWidth="1"/>
    <col min="10" max="10" width="21.85546875" style="17" customWidth="1"/>
    <col min="11" max="11" width="16.7109375" style="17" customWidth="1"/>
    <col min="12" max="12" width="15.42578125" style="17" customWidth="1"/>
    <col min="13" max="13" width="19.7109375" style="17" customWidth="1"/>
    <col min="14" max="14" width="14.7109375" style="17" customWidth="1"/>
    <col min="15" max="15" width="12.42578125" style="17" customWidth="1"/>
    <col min="16" max="16" width="16.140625" style="17" customWidth="1"/>
    <col min="17" max="16384" width="9.140625" style="17"/>
  </cols>
  <sheetData>
    <row r="1" spans="1:16" ht="16.5" thickBot="1" x14ac:dyDescent="0.3">
      <c r="A1" s="332" t="s">
        <v>323</v>
      </c>
      <c r="B1" s="333"/>
      <c r="C1" s="333"/>
      <c r="D1" s="333"/>
      <c r="E1" s="333"/>
      <c r="F1" s="333"/>
      <c r="G1" s="333"/>
      <c r="H1" s="333"/>
      <c r="I1" s="333"/>
      <c r="J1" s="333"/>
      <c r="K1" s="333"/>
      <c r="L1" s="333"/>
    </row>
    <row r="2" spans="1:16" ht="69.75" customHeight="1" thickBot="1" x14ac:dyDescent="0.25">
      <c r="A2" s="69" t="s">
        <v>0</v>
      </c>
      <c r="B2" s="43" t="s">
        <v>7</v>
      </c>
      <c r="C2" s="77" t="s">
        <v>77</v>
      </c>
      <c r="D2" s="135" t="s">
        <v>69</v>
      </c>
      <c r="E2" s="146" t="s">
        <v>70</v>
      </c>
      <c r="F2" s="84" t="s">
        <v>8</v>
      </c>
      <c r="G2" s="69">
        <v>2018</v>
      </c>
      <c r="H2" s="43" t="s">
        <v>160</v>
      </c>
      <c r="I2" s="43" t="s">
        <v>157</v>
      </c>
      <c r="J2" s="43">
        <v>2019</v>
      </c>
      <c r="K2" s="43" t="s">
        <v>158</v>
      </c>
      <c r="L2" s="92">
        <v>2020</v>
      </c>
    </row>
    <row r="3" spans="1:16" s="22" customFormat="1" ht="98.25" customHeight="1" x14ac:dyDescent="0.25">
      <c r="A3" s="132" t="s">
        <v>150</v>
      </c>
      <c r="B3" s="133">
        <v>7500</v>
      </c>
      <c r="C3" s="134"/>
      <c r="D3" s="53"/>
      <c r="E3" s="55"/>
      <c r="F3" s="156" t="s">
        <v>10</v>
      </c>
      <c r="G3" s="133">
        <f>B3*C3*12</f>
        <v>0</v>
      </c>
      <c r="H3" s="133">
        <v>20000</v>
      </c>
      <c r="I3" s="133">
        <v>0</v>
      </c>
      <c r="J3" s="133">
        <f>I3*C3*12</f>
        <v>0</v>
      </c>
      <c r="K3" s="133">
        <v>0</v>
      </c>
      <c r="L3" s="133">
        <f>K3*C3*12</f>
        <v>0</v>
      </c>
      <c r="N3" s="66" t="s">
        <v>7</v>
      </c>
      <c r="O3" s="56" t="s">
        <v>69</v>
      </c>
      <c r="P3" s="67" t="s">
        <v>70</v>
      </c>
    </row>
    <row r="4" spans="1:16" s="23" customFormat="1" ht="108" customHeight="1" x14ac:dyDescent="0.2">
      <c r="A4" s="31" t="s">
        <v>142</v>
      </c>
      <c r="B4" s="20">
        <v>7500</v>
      </c>
      <c r="C4" s="21"/>
      <c r="D4" s="54"/>
      <c r="E4" s="154"/>
      <c r="F4" s="155" t="s">
        <v>10</v>
      </c>
      <c r="G4" s="133">
        <f t="shared" ref="G4:G7" si="0">B4*C4*12</f>
        <v>0</v>
      </c>
      <c r="H4" s="133">
        <v>15000</v>
      </c>
      <c r="I4" s="133">
        <v>0</v>
      </c>
      <c r="J4" s="133">
        <f>I4*C4*12</f>
        <v>0</v>
      </c>
      <c r="K4" s="133">
        <v>0</v>
      </c>
      <c r="L4" s="133">
        <f>K4*C4*12</f>
        <v>0</v>
      </c>
      <c r="N4" s="63">
        <f>SUM(G3:G7)</f>
        <v>26160</v>
      </c>
      <c r="O4" s="68">
        <f>SUM(J3:J7)</f>
        <v>45000</v>
      </c>
      <c r="P4" s="63">
        <f>SUM(L3:L7)</f>
        <v>45000</v>
      </c>
    </row>
    <row r="5" spans="1:16" s="23" customFormat="1" ht="99" customHeight="1" x14ac:dyDescent="0.2">
      <c r="A5" s="236" t="s">
        <v>267</v>
      </c>
      <c r="B5" s="25">
        <v>8535</v>
      </c>
      <c r="C5" s="237"/>
      <c r="D5" s="235"/>
      <c r="E5" s="235"/>
      <c r="F5" s="239" t="s">
        <v>10</v>
      </c>
      <c r="G5" s="240">
        <f t="shared" si="0"/>
        <v>0</v>
      </c>
      <c r="H5" s="240">
        <v>14300</v>
      </c>
      <c r="I5" s="240">
        <v>0</v>
      </c>
      <c r="J5" s="240">
        <f t="shared" ref="J5:J7" si="1">I5*C5*12</f>
        <v>0</v>
      </c>
      <c r="K5" s="240">
        <v>0</v>
      </c>
      <c r="L5" s="240">
        <f t="shared" ref="L5:L7" si="2">K5*C5*12</f>
        <v>0</v>
      </c>
      <c r="N5" s="62" t="s">
        <v>113</v>
      </c>
      <c r="O5" s="62">
        <f>O4*100/N4</f>
        <v>172.0183486238532</v>
      </c>
      <c r="P5" s="62">
        <f>P4*100/N4</f>
        <v>172.0183486238532</v>
      </c>
    </row>
    <row r="6" spans="1:16" s="23" customFormat="1" ht="102.75" customHeight="1" x14ac:dyDescent="0.2">
      <c r="A6" s="192" t="s">
        <v>324</v>
      </c>
      <c r="B6" s="193">
        <v>2180</v>
      </c>
      <c r="C6" s="194">
        <v>1</v>
      </c>
      <c r="D6" s="209" t="s">
        <v>9</v>
      </c>
      <c r="E6" s="209" t="s">
        <v>9</v>
      </c>
      <c r="F6" s="218" t="s">
        <v>272</v>
      </c>
      <c r="G6" s="196">
        <f>B6*C6*12</f>
        <v>26160</v>
      </c>
      <c r="H6" s="196">
        <v>15000</v>
      </c>
      <c r="I6" s="196">
        <f>H6*0.25</f>
        <v>3750</v>
      </c>
      <c r="J6" s="196">
        <f>I6*C6*12</f>
        <v>45000</v>
      </c>
      <c r="K6" s="196">
        <f t="shared" ref="K6" si="3">H6*0.25</f>
        <v>3750</v>
      </c>
      <c r="L6" s="196">
        <f>K6*C6*12</f>
        <v>45000</v>
      </c>
      <c r="N6" s="62" t="s">
        <v>114</v>
      </c>
      <c r="O6" s="62">
        <f>100-O5</f>
        <v>-72.0183486238532</v>
      </c>
      <c r="P6" s="62">
        <f>100-P5</f>
        <v>-72.0183486238532</v>
      </c>
    </row>
    <row r="7" spans="1:16" s="23" customFormat="1" ht="63" customHeight="1" x14ac:dyDescent="0.25">
      <c r="A7" s="24" t="s">
        <v>16</v>
      </c>
      <c r="B7" s="20">
        <v>3838</v>
      </c>
      <c r="C7" s="21"/>
      <c r="D7" s="54"/>
      <c r="E7" s="154"/>
      <c r="F7" s="155" t="s">
        <v>13</v>
      </c>
      <c r="G7" s="133">
        <f t="shared" si="0"/>
        <v>0</v>
      </c>
      <c r="H7" s="133">
        <v>7000</v>
      </c>
      <c r="I7" s="133">
        <v>0</v>
      </c>
      <c r="J7" s="133">
        <f t="shared" si="1"/>
        <v>0</v>
      </c>
      <c r="K7" s="133">
        <v>0</v>
      </c>
      <c r="L7" s="133">
        <f t="shared" si="2"/>
        <v>0</v>
      </c>
    </row>
    <row r="9" spans="1:16" ht="38.25" x14ac:dyDescent="0.2">
      <c r="C9" s="276" t="s">
        <v>316</v>
      </c>
      <c r="D9" s="258">
        <v>5</v>
      </c>
    </row>
    <row r="10" spans="1:16" x14ac:dyDescent="0.2">
      <c r="C10" s="277"/>
    </row>
    <row r="11" spans="1:16" x14ac:dyDescent="0.2">
      <c r="C11" s="35"/>
    </row>
    <row r="12" spans="1:16" ht="38.25" x14ac:dyDescent="0.2">
      <c r="C12" s="278" t="s">
        <v>317</v>
      </c>
      <c r="D12" s="258">
        <v>1</v>
      </c>
      <c r="E12" s="17" t="s">
        <v>318</v>
      </c>
    </row>
  </sheetData>
  <autoFilter ref="A2:E7"/>
  <mergeCells count="1">
    <mergeCell ref="A1:L1"/>
  </mergeCells>
  <pageMargins left="0.7" right="0.7" top="0.75" bottom="0.75" header="0.3" footer="0.3"/>
  <pageSetup paperSize="9" scale="3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O11"/>
  <sheetViews>
    <sheetView topLeftCell="A4" zoomScale="70" zoomScaleNormal="70" workbookViewId="0">
      <selection activeCell="E11" sqref="E11"/>
    </sheetView>
  </sheetViews>
  <sheetFormatPr defaultRowHeight="12.75" x14ac:dyDescent="0.2"/>
  <cols>
    <col min="1" max="1" width="42.42578125" style="29" customWidth="1"/>
    <col min="2" max="2" width="19" style="29" customWidth="1"/>
    <col min="3" max="3" width="19" style="17" customWidth="1"/>
    <col min="4" max="4" width="17.5703125" style="17" customWidth="1"/>
    <col min="5" max="5" width="26" style="17" customWidth="1"/>
    <col min="6" max="6" width="30.85546875" style="17" customWidth="1"/>
    <col min="7" max="7" width="22" style="17" customWidth="1"/>
    <col min="8" max="8" width="23.7109375" style="17" customWidth="1"/>
    <col min="9" max="9" width="22" style="17" customWidth="1"/>
    <col min="10" max="10" width="16.42578125" style="17" customWidth="1"/>
    <col min="11" max="11" width="17.5703125" style="17" customWidth="1"/>
    <col min="12" max="12" width="15.28515625" style="17" customWidth="1"/>
    <col min="13" max="13" width="18.5703125" style="17" customWidth="1"/>
    <col min="14" max="14" width="16.42578125" style="17" customWidth="1"/>
    <col min="15" max="15" width="21.5703125" style="17" customWidth="1"/>
    <col min="16" max="16384" width="9.140625" style="17"/>
  </cols>
  <sheetData>
    <row r="1" spans="1:15" ht="16.5" thickBot="1" x14ac:dyDescent="0.3">
      <c r="C1" s="334" t="s">
        <v>329</v>
      </c>
      <c r="D1" s="333"/>
      <c r="E1" s="333"/>
      <c r="F1" s="333"/>
      <c r="G1" s="333"/>
      <c r="H1" s="333"/>
      <c r="I1" s="333"/>
      <c r="J1" s="333"/>
      <c r="K1" s="333"/>
      <c r="L1" s="333"/>
    </row>
    <row r="2" spans="1:15" ht="49.5" customHeight="1" thickBot="1" x14ac:dyDescent="0.25">
      <c r="A2" s="69" t="s">
        <v>0</v>
      </c>
      <c r="B2" s="43" t="s">
        <v>7</v>
      </c>
      <c r="C2" s="77" t="s">
        <v>77</v>
      </c>
      <c r="D2" s="135" t="s">
        <v>69</v>
      </c>
      <c r="E2" s="146" t="s">
        <v>70</v>
      </c>
      <c r="F2" s="84" t="s">
        <v>8</v>
      </c>
      <c r="G2" s="69">
        <v>2018</v>
      </c>
      <c r="H2" s="43" t="s">
        <v>160</v>
      </c>
      <c r="I2" s="43" t="s">
        <v>157</v>
      </c>
      <c r="J2" s="43">
        <v>2019</v>
      </c>
      <c r="K2" s="43" t="s">
        <v>158</v>
      </c>
      <c r="L2" s="92">
        <v>2020</v>
      </c>
    </row>
    <row r="3" spans="1:15" s="33" customFormat="1" ht="111" customHeight="1" thickBot="1" x14ac:dyDescent="0.25">
      <c r="A3" s="160" t="s">
        <v>17</v>
      </c>
      <c r="B3" s="140">
        <v>7500</v>
      </c>
      <c r="C3" s="161"/>
      <c r="D3" s="162"/>
      <c r="E3" s="163"/>
      <c r="F3" s="164" t="s">
        <v>10</v>
      </c>
      <c r="G3" s="140">
        <f>B3*C3*12</f>
        <v>0</v>
      </c>
      <c r="H3" s="140"/>
      <c r="I3" s="169">
        <v>0</v>
      </c>
      <c r="J3" s="169">
        <f>I3*C3*12</f>
        <v>0</v>
      </c>
      <c r="K3" s="151">
        <v>0</v>
      </c>
      <c r="L3" s="151">
        <f>K3*C3*12</f>
        <v>0</v>
      </c>
      <c r="M3" s="168" t="s">
        <v>7</v>
      </c>
      <c r="N3" s="168" t="s">
        <v>69</v>
      </c>
      <c r="O3" s="168" t="s">
        <v>70</v>
      </c>
    </row>
    <row r="4" spans="1:15" ht="115.5" customHeight="1" thickBot="1" x14ac:dyDescent="0.25">
      <c r="A4" s="259" t="s">
        <v>328</v>
      </c>
      <c r="B4" s="193">
        <v>7500</v>
      </c>
      <c r="C4" s="194">
        <v>1</v>
      </c>
      <c r="D4" s="209" t="s">
        <v>259</v>
      </c>
      <c r="E4" s="209" t="s">
        <v>259</v>
      </c>
      <c r="F4" s="218" t="s">
        <v>272</v>
      </c>
      <c r="G4" s="220">
        <f t="shared" ref="G4:G5" si="0">B4*C4*12</f>
        <v>90000</v>
      </c>
      <c r="H4" s="220">
        <v>15000</v>
      </c>
      <c r="I4" s="220">
        <f>H4*0.1</f>
        <v>1500</v>
      </c>
      <c r="J4" s="220">
        <f t="shared" ref="J4:J6" si="1">I4*C4*12</f>
        <v>18000</v>
      </c>
      <c r="K4" s="220">
        <f>H4*0.1</f>
        <v>1500</v>
      </c>
      <c r="L4" s="220">
        <f t="shared" ref="L4:L6" si="2">K4*C4*12</f>
        <v>18000</v>
      </c>
      <c r="M4" s="63">
        <f>SUM(G3:G6)</f>
        <v>90000</v>
      </c>
      <c r="N4" s="68">
        <f>SUM(J3:J6)</f>
        <v>18000</v>
      </c>
      <c r="O4" s="63">
        <f>SUM(L3:L6)</f>
        <v>18000</v>
      </c>
    </row>
    <row r="5" spans="1:15" ht="108.75" customHeight="1" thickBot="1" x14ac:dyDescent="0.25">
      <c r="A5" s="214" t="s">
        <v>269</v>
      </c>
      <c r="B5" s="25">
        <v>6500</v>
      </c>
      <c r="C5" s="237"/>
      <c r="D5" s="235"/>
      <c r="E5" s="235"/>
      <c r="F5" s="239" t="s">
        <v>10</v>
      </c>
      <c r="G5" s="224">
        <f t="shared" si="0"/>
        <v>0</v>
      </c>
      <c r="H5" s="224"/>
      <c r="I5" s="224">
        <v>0</v>
      </c>
      <c r="J5" s="224">
        <f t="shared" si="1"/>
        <v>0</v>
      </c>
      <c r="K5" s="224">
        <v>0</v>
      </c>
      <c r="L5" s="224">
        <f t="shared" si="2"/>
        <v>0</v>
      </c>
      <c r="M5" s="62" t="s">
        <v>113</v>
      </c>
      <c r="N5" s="62">
        <f>N4*100/M4</f>
        <v>20</v>
      </c>
      <c r="O5" s="62">
        <f>O4*100/M4</f>
        <v>20</v>
      </c>
    </row>
    <row r="6" spans="1:15" ht="64.5" customHeight="1" thickBot="1" x14ac:dyDescent="0.25">
      <c r="A6" s="141" t="s">
        <v>18</v>
      </c>
      <c r="B6" s="142">
        <f>4500/1.1725</f>
        <v>3837.9530916844346</v>
      </c>
      <c r="C6" s="165"/>
      <c r="D6" s="83"/>
      <c r="E6" s="86"/>
      <c r="F6" s="166" t="s">
        <v>11</v>
      </c>
      <c r="G6" s="140">
        <f>B6*C6*12</f>
        <v>0</v>
      </c>
      <c r="H6" s="140" t="s">
        <v>154</v>
      </c>
      <c r="I6" s="169">
        <v>0</v>
      </c>
      <c r="J6" s="169">
        <f t="shared" si="1"/>
        <v>0</v>
      </c>
      <c r="K6" s="151">
        <v>0</v>
      </c>
      <c r="L6" s="151">
        <f t="shared" si="2"/>
        <v>0</v>
      </c>
      <c r="M6" s="62" t="s">
        <v>114</v>
      </c>
      <c r="N6" s="62">
        <f>100-N5</f>
        <v>80</v>
      </c>
      <c r="O6" s="62">
        <f>100-O5</f>
        <v>80</v>
      </c>
    </row>
    <row r="7" spans="1:15" ht="15" x14ac:dyDescent="0.2">
      <c r="A7" s="159"/>
      <c r="B7" s="19"/>
      <c r="C7" s="18"/>
      <c r="D7" s="18"/>
      <c r="E7" s="18"/>
    </row>
    <row r="8" spans="1:15" ht="38.25" x14ac:dyDescent="0.2">
      <c r="A8" s="34"/>
      <c r="B8" s="276" t="s">
        <v>316</v>
      </c>
      <c r="C8" s="258">
        <v>9</v>
      </c>
      <c r="E8" s="18"/>
    </row>
    <row r="9" spans="1:15" ht="15" x14ac:dyDescent="0.2">
      <c r="A9" s="19"/>
      <c r="B9" s="277"/>
      <c r="E9" s="18"/>
    </row>
    <row r="10" spans="1:15" x14ac:dyDescent="0.2">
      <c r="B10" s="35"/>
    </row>
    <row r="11" spans="1:15" ht="38.25" x14ac:dyDescent="0.2">
      <c r="B11" s="278" t="s">
        <v>317</v>
      </c>
      <c r="C11" s="258">
        <v>1</v>
      </c>
      <c r="D11" s="17" t="s">
        <v>318</v>
      </c>
    </row>
  </sheetData>
  <autoFilter ref="A2:E6"/>
  <mergeCells count="1">
    <mergeCell ref="C1:L1"/>
  </mergeCells>
  <pageMargins left="0.7" right="0.7" top="0.33" bottom="0.48" header="0.3" footer="0.3"/>
  <pageSetup paperSize="9" scale="47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P10"/>
  <sheetViews>
    <sheetView topLeftCell="A4" zoomScale="70" zoomScaleNormal="70" workbookViewId="0">
      <selection activeCell="C7" sqref="C7:E10"/>
    </sheetView>
  </sheetViews>
  <sheetFormatPr defaultRowHeight="12.75" x14ac:dyDescent="0.25"/>
  <cols>
    <col min="1" max="2" width="24.7109375" style="29" customWidth="1"/>
    <col min="3" max="3" width="14.5703125" style="29" customWidth="1"/>
    <col min="4" max="4" width="13.140625" style="29" customWidth="1"/>
    <col min="5" max="5" width="16.7109375" style="29" customWidth="1"/>
    <col min="6" max="6" width="27.140625" style="29" customWidth="1"/>
    <col min="7" max="7" width="24.5703125" style="29" customWidth="1"/>
    <col min="8" max="8" width="22.85546875" style="29" customWidth="1"/>
    <col min="9" max="9" width="22.28515625" style="29" customWidth="1"/>
    <col min="10" max="10" width="25.85546875" style="29" customWidth="1"/>
    <col min="11" max="11" width="19.7109375" style="29" customWidth="1"/>
    <col min="12" max="12" width="17.140625" style="29" customWidth="1"/>
    <col min="13" max="13" width="17.7109375" style="29" customWidth="1"/>
    <col min="14" max="14" width="15.28515625" style="29" customWidth="1"/>
    <col min="15" max="15" width="14.85546875" style="29" customWidth="1"/>
    <col min="16" max="16" width="16.7109375" style="29" customWidth="1"/>
    <col min="17" max="16384" width="9.140625" style="29"/>
  </cols>
  <sheetData>
    <row r="1" spans="1:16" ht="16.5" thickBot="1" x14ac:dyDescent="0.3">
      <c r="A1" s="332" t="s">
        <v>321</v>
      </c>
      <c r="B1" s="335"/>
      <c r="C1" s="335"/>
      <c r="D1" s="335"/>
      <c r="E1" s="335"/>
      <c r="F1" s="335"/>
      <c r="G1" s="335"/>
      <c r="H1" s="335"/>
      <c r="I1" s="335"/>
      <c r="J1" s="335"/>
      <c r="K1" s="335"/>
      <c r="L1" s="335"/>
    </row>
    <row r="2" spans="1:16" ht="64.5" customHeight="1" thickBot="1" x14ac:dyDescent="0.3">
      <c r="A2" s="69" t="s">
        <v>0</v>
      </c>
      <c r="B2" s="43" t="s">
        <v>7</v>
      </c>
      <c r="C2" s="77" t="s">
        <v>77</v>
      </c>
      <c r="D2" s="135" t="s">
        <v>69</v>
      </c>
      <c r="E2" s="146" t="s">
        <v>70</v>
      </c>
      <c r="F2" s="84" t="s">
        <v>8</v>
      </c>
      <c r="G2" s="69">
        <v>2018</v>
      </c>
      <c r="H2" s="43" t="s">
        <v>160</v>
      </c>
      <c r="I2" s="43" t="s">
        <v>157</v>
      </c>
      <c r="J2" s="43">
        <v>2019</v>
      </c>
      <c r="K2" s="43" t="s">
        <v>158</v>
      </c>
      <c r="L2" s="92">
        <v>2020</v>
      </c>
    </row>
    <row r="3" spans="1:16" s="23" customFormat="1" ht="129" customHeight="1" x14ac:dyDescent="0.25">
      <c r="A3" s="132" t="s">
        <v>17</v>
      </c>
      <c r="B3" s="133">
        <v>7500</v>
      </c>
      <c r="C3" s="134"/>
      <c r="D3" s="53"/>
      <c r="E3" s="55"/>
      <c r="F3" s="167" t="s">
        <v>10</v>
      </c>
      <c r="G3" s="133">
        <f>B3*C3*12</f>
        <v>0</v>
      </c>
      <c r="H3" s="133">
        <v>20000</v>
      </c>
      <c r="I3" s="133">
        <v>0</v>
      </c>
      <c r="J3" s="133">
        <f>I3*C3*12</f>
        <v>0</v>
      </c>
      <c r="K3" s="133">
        <v>0</v>
      </c>
      <c r="L3" s="133">
        <f>K3*C3*12</f>
        <v>0</v>
      </c>
      <c r="N3" s="91" t="s">
        <v>7</v>
      </c>
      <c r="O3" s="56" t="s">
        <v>69</v>
      </c>
      <c r="P3" s="67" t="s">
        <v>70</v>
      </c>
    </row>
    <row r="4" spans="1:16" s="23" customFormat="1" ht="144" customHeight="1" x14ac:dyDescent="0.2">
      <c r="A4" s="259" t="s">
        <v>328</v>
      </c>
      <c r="B4" s="193">
        <v>7500</v>
      </c>
      <c r="C4" s="194">
        <v>1</v>
      </c>
      <c r="D4" s="209" t="s">
        <v>259</v>
      </c>
      <c r="E4" s="209" t="s">
        <v>259</v>
      </c>
      <c r="F4" s="218" t="s">
        <v>272</v>
      </c>
      <c r="G4" s="196">
        <f t="shared" ref="G4:G5" si="0">B4*C4*12</f>
        <v>90000</v>
      </c>
      <c r="H4" s="196">
        <v>15000</v>
      </c>
      <c r="I4" s="196">
        <f>H4*0.1</f>
        <v>1500</v>
      </c>
      <c r="J4" s="196">
        <f t="shared" ref="J4:J5" si="1">I4*C4*12</f>
        <v>18000</v>
      </c>
      <c r="K4" s="196">
        <f>H4*0.1</f>
        <v>1500</v>
      </c>
      <c r="L4" s="196">
        <f t="shared" ref="L4:L5" si="2">K4*C4*12</f>
        <v>18000</v>
      </c>
      <c r="N4" s="157">
        <f>SUM(G3:G5)</f>
        <v>90000</v>
      </c>
      <c r="O4" s="68">
        <f>SUM(J3:J5)</f>
        <v>18000</v>
      </c>
      <c r="P4" s="63">
        <f>SUM(L3:L5)</f>
        <v>18000</v>
      </c>
    </row>
    <row r="5" spans="1:16" s="23" customFormat="1" ht="138.75" customHeight="1" x14ac:dyDescent="0.2">
      <c r="A5" s="214" t="s">
        <v>269</v>
      </c>
      <c r="B5" s="25">
        <v>6500</v>
      </c>
      <c r="C5" s="237"/>
      <c r="D5" s="235"/>
      <c r="E5" s="235"/>
      <c r="F5" s="238" t="s">
        <v>10</v>
      </c>
      <c r="G5" s="240">
        <f t="shared" si="0"/>
        <v>0</v>
      </c>
      <c r="H5" s="240">
        <v>14300</v>
      </c>
      <c r="I5" s="240">
        <v>0</v>
      </c>
      <c r="J5" s="240">
        <f t="shared" si="1"/>
        <v>0</v>
      </c>
      <c r="K5" s="240">
        <v>0</v>
      </c>
      <c r="L5" s="240">
        <f t="shared" si="2"/>
        <v>0</v>
      </c>
      <c r="N5" s="158" t="s">
        <v>113</v>
      </c>
      <c r="O5" s="62">
        <f>O4*100/N4</f>
        <v>20</v>
      </c>
      <c r="P5" s="62">
        <f>P4*100/N4</f>
        <v>20</v>
      </c>
    </row>
    <row r="6" spans="1:16" ht="15" x14ac:dyDescent="0.2">
      <c r="A6" s="19"/>
      <c r="B6" s="19"/>
      <c r="C6" s="19"/>
      <c r="D6" s="19"/>
      <c r="E6" s="19"/>
      <c r="N6" s="158" t="s">
        <v>114</v>
      </c>
      <c r="O6" s="62">
        <f>100-O5</f>
        <v>80</v>
      </c>
      <c r="P6" s="62">
        <f>100-P5</f>
        <v>80</v>
      </c>
    </row>
    <row r="7" spans="1:16" ht="38.25" x14ac:dyDescent="0.2">
      <c r="C7" s="276" t="s">
        <v>316</v>
      </c>
      <c r="D7" s="258">
        <v>3</v>
      </c>
      <c r="E7" s="17"/>
    </row>
    <row r="8" spans="1:16" x14ac:dyDescent="0.2">
      <c r="C8" s="277"/>
      <c r="D8" s="17"/>
      <c r="E8" s="17"/>
    </row>
    <row r="9" spans="1:16" x14ac:dyDescent="0.2">
      <c r="C9" s="35"/>
      <c r="D9" s="17"/>
      <c r="E9" s="17"/>
    </row>
    <row r="10" spans="1:16" ht="38.25" x14ac:dyDescent="0.2">
      <c r="C10" s="278" t="s">
        <v>317</v>
      </c>
      <c r="D10" s="258">
        <v>1</v>
      </c>
      <c r="E10" s="17" t="s">
        <v>318</v>
      </c>
    </row>
  </sheetData>
  <autoFilter ref="A2:E5"/>
  <mergeCells count="1">
    <mergeCell ref="A1:L1"/>
  </mergeCells>
  <pageMargins left="0.70866141732283472" right="0.70866141732283472" top="0.74803149606299213" bottom="0.74803149606299213" header="0.31496062992125984" footer="0.31496062992125984"/>
  <pageSetup paperSize="8" scale="68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Q13"/>
  <sheetViews>
    <sheetView topLeftCell="A7" zoomScale="70" zoomScaleNormal="70" workbookViewId="0">
      <selection activeCell="F15" sqref="F15"/>
    </sheetView>
  </sheetViews>
  <sheetFormatPr defaultRowHeight="12.75" x14ac:dyDescent="0.25"/>
  <cols>
    <col min="1" max="1" width="28.28515625" style="29" customWidth="1"/>
    <col min="2" max="2" width="22" style="29" customWidth="1"/>
    <col min="3" max="3" width="16.5703125" style="29" customWidth="1"/>
    <col min="4" max="4" width="15.42578125" style="29" customWidth="1"/>
    <col min="5" max="5" width="21.7109375" style="29" customWidth="1"/>
    <col min="6" max="6" width="37.28515625" style="29" customWidth="1"/>
    <col min="7" max="7" width="17.5703125" style="29" customWidth="1"/>
    <col min="8" max="8" width="19.5703125" style="29" customWidth="1"/>
    <col min="9" max="9" width="15.42578125" style="29" customWidth="1"/>
    <col min="10" max="10" width="26.28515625" style="29" customWidth="1"/>
    <col min="11" max="11" width="20.5703125" style="29" customWidth="1"/>
    <col min="12" max="12" width="19.28515625" style="29" customWidth="1"/>
    <col min="13" max="13" width="23.5703125" style="29" customWidth="1"/>
    <col min="14" max="14" width="9.140625" style="29"/>
    <col min="15" max="15" width="14" style="29" customWidth="1"/>
    <col min="16" max="16" width="18.140625" style="29" customWidth="1"/>
    <col min="17" max="17" width="15.7109375" style="29" customWidth="1"/>
    <col min="18" max="16384" width="9.140625" style="29"/>
  </cols>
  <sheetData>
    <row r="1" spans="1:17" ht="16.5" thickBot="1" x14ac:dyDescent="0.3">
      <c r="A1" s="293" t="s">
        <v>331</v>
      </c>
    </row>
    <row r="2" spans="1:17" ht="66" customHeight="1" thickBot="1" x14ac:dyDescent="0.3">
      <c r="A2" s="69" t="s">
        <v>0</v>
      </c>
      <c r="B2" s="43" t="s">
        <v>7</v>
      </c>
      <c r="C2" s="77" t="s">
        <v>77</v>
      </c>
      <c r="D2" s="135" t="s">
        <v>69</v>
      </c>
      <c r="E2" s="146" t="s">
        <v>70</v>
      </c>
      <c r="F2" s="84" t="s">
        <v>8</v>
      </c>
      <c r="G2" s="69">
        <v>2018</v>
      </c>
      <c r="H2" s="43" t="s">
        <v>160</v>
      </c>
      <c r="I2" s="43" t="s">
        <v>157</v>
      </c>
      <c r="J2" s="43">
        <v>2019</v>
      </c>
      <c r="K2" s="66" t="s">
        <v>158</v>
      </c>
      <c r="L2" s="91">
        <v>2020</v>
      </c>
    </row>
    <row r="3" spans="1:17" s="35" customFormat="1" ht="142.5" customHeight="1" x14ac:dyDescent="0.25">
      <c r="A3" s="24" t="s">
        <v>17</v>
      </c>
      <c r="B3" s="20">
        <v>7500</v>
      </c>
      <c r="C3" s="21"/>
      <c r="D3" s="53"/>
      <c r="E3" s="55"/>
      <c r="F3" s="30" t="s">
        <v>10</v>
      </c>
      <c r="G3" s="20">
        <f>B3*C3*12</f>
        <v>0</v>
      </c>
      <c r="H3" s="20">
        <v>20000</v>
      </c>
      <c r="I3" s="20">
        <v>0</v>
      </c>
      <c r="J3" s="20">
        <f>I3*C3*12</f>
        <v>0</v>
      </c>
      <c r="K3" s="20">
        <v>0</v>
      </c>
      <c r="L3" s="20">
        <f>K3*C3*12</f>
        <v>0</v>
      </c>
      <c r="O3" s="91" t="s">
        <v>7</v>
      </c>
      <c r="P3" s="56" t="s">
        <v>69</v>
      </c>
      <c r="Q3" s="67" t="s">
        <v>70</v>
      </c>
    </row>
    <row r="4" spans="1:17" s="35" customFormat="1" ht="97.5" customHeight="1" x14ac:dyDescent="0.2">
      <c r="A4" s="24" t="s">
        <v>14</v>
      </c>
      <c r="B4" s="20">
        <v>7500</v>
      </c>
      <c r="C4" s="21"/>
      <c r="D4" s="54"/>
      <c r="E4" s="154"/>
      <c r="F4" s="30" t="s">
        <v>10</v>
      </c>
      <c r="G4" s="20">
        <f t="shared" ref="G4:G8" si="0">B4*C4*12</f>
        <v>0</v>
      </c>
      <c r="H4" s="20"/>
      <c r="I4" s="20">
        <v>0</v>
      </c>
      <c r="J4" s="20">
        <f t="shared" ref="J4:J7" si="1">I4*C4*12</f>
        <v>0</v>
      </c>
      <c r="K4" s="20">
        <v>0</v>
      </c>
      <c r="L4" s="20">
        <f t="shared" ref="L4:L7" si="2">K4*C4*12</f>
        <v>0</v>
      </c>
      <c r="O4" s="157">
        <f>SUM(G3:G8)</f>
        <v>26160</v>
      </c>
      <c r="P4" s="68">
        <f>SUM(J3:J8)</f>
        <v>45000</v>
      </c>
      <c r="Q4" s="63">
        <f>SUM(L3:L8)</f>
        <v>45000</v>
      </c>
    </row>
    <row r="5" spans="1:17" s="35" customFormat="1" ht="84.75" customHeight="1" x14ac:dyDescent="0.2">
      <c r="A5" s="236" t="s">
        <v>267</v>
      </c>
      <c r="B5" s="25">
        <v>6500</v>
      </c>
      <c r="C5" s="237"/>
      <c r="D5" s="235"/>
      <c r="E5" s="235"/>
      <c r="F5" s="238" t="s">
        <v>10</v>
      </c>
      <c r="G5" s="25">
        <f t="shared" si="0"/>
        <v>0</v>
      </c>
      <c r="H5" s="25"/>
      <c r="I5" s="25">
        <v>0</v>
      </c>
      <c r="J5" s="25">
        <f t="shared" si="1"/>
        <v>0</v>
      </c>
      <c r="K5" s="25">
        <v>0</v>
      </c>
      <c r="L5" s="25">
        <f t="shared" si="2"/>
        <v>0</v>
      </c>
      <c r="O5" s="158" t="s">
        <v>113</v>
      </c>
      <c r="P5" s="62">
        <f>P4*100/O4</f>
        <v>172.0183486238532</v>
      </c>
      <c r="Q5" s="62">
        <f>Q4*100/O4</f>
        <v>172.0183486238532</v>
      </c>
    </row>
    <row r="6" spans="1:17" s="35" customFormat="1" ht="126" customHeight="1" thickBot="1" x14ac:dyDescent="0.25">
      <c r="A6" s="24" t="s">
        <v>18</v>
      </c>
      <c r="B6" s="36">
        <f>4500/1.1725</f>
        <v>3837.9530916844346</v>
      </c>
      <c r="C6" s="37"/>
      <c r="D6" s="83"/>
      <c r="E6" s="86"/>
      <c r="F6" s="30" t="s">
        <v>11</v>
      </c>
      <c r="G6" s="20">
        <f t="shared" si="0"/>
        <v>0</v>
      </c>
      <c r="H6" s="20" t="s">
        <v>154</v>
      </c>
      <c r="I6" s="20">
        <v>0</v>
      </c>
      <c r="J6" s="20">
        <f t="shared" si="1"/>
        <v>0</v>
      </c>
      <c r="K6" s="20">
        <v>0</v>
      </c>
      <c r="L6" s="20">
        <f t="shared" si="2"/>
        <v>0</v>
      </c>
      <c r="O6" s="158" t="s">
        <v>114</v>
      </c>
      <c r="P6" s="62">
        <f>100-P5</f>
        <v>-72.0183486238532</v>
      </c>
      <c r="Q6" s="62">
        <f>100-Q5</f>
        <v>-72.0183486238532</v>
      </c>
    </row>
    <row r="7" spans="1:17" s="35" customFormat="1" ht="96" customHeight="1" x14ac:dyDescent="0.25">
      <c r="A7" s="192" t="s">
        <v>330</v>
      </c>
      <c r="B7" s="197">
        <v>2180</v>
      </c>
      <c r="C7" s="198">
        <v>1</v>
      </c>
      <c r="D7" s="209" t="s">
        <v>9</v>
      </c>
      <c r="E7" s="209" t="s">
        <v>9</v>
      </c>
      <c r="F7" s="218" t="s">
        <v>272</v>
      </c>
      <c r="G7" s="193">
        <f t="shared" si="0"/>
        <v>26160</v>
      </c>
      <c r="H7" s="193">
        <v>15000</v>
      </c>
      <c r="I7" s="193">
        <f>H7*0.25</f>
        <v>3750</v>
      </c>
      <c r="J7" s="193">
        <f t="shared" si="1"/>
        <v>45000</v>
      </c>
      <c r="K7" s="193">
        <f>H7*0.25</f>
        <v>3750</v>
      </c>
      <c r="L7" s="193">
        <f t="shared" si="2"/>
        <v>45000</v>
      </c>
    </row>
    <row r="8" spans="1:17" s="35" customFormat="1" ht="70.5" customHeight="1" x14ac:dyDescent="0.25">
      <c r="A8" s="24" t="s">
        <v>16</v>
      </c>
      <c r="B8" s="20">
        <v>3838</v>
      </c>
      <c r="C8" s="21"/>
      <c r="D8" s="54"/>
      <c r="E8" s="154"/>
      <c r="F8" s="30" t="s">
        <v>13</v>
      </c>
      <c r="G8" s="20">
        <f t="shared" si="0"/>
        <v>0</v>
      </c>
      <c r="H8" s="20"/>
      <c r="I8" s="20">
        <v>0</v>
      </c>
      <c r="J8" s="20">
        <f>I8*C8*12</f>
        <v>0</v>
      </c>
      <c r="K8" s="20">
        <v>0</v>
      </c>
      <c r="L8" s="20">
        <f>K8*C8*12</f>
        <v>0</v>
      </c>
    </row>
    <row r="9" spans="1:17" ht="15" x14ac:dyDescent="0.25">
      <c r="A9" s="19"/>
      <c r="B9" s="19"/>
      <c r="C9" s="19"/>
      <c r="D9" s="19"/>
      <c r="E9" s="19"/>
    </row>
    <row r="10" spans="1:17" ht="25.5" x14ac:dyDescent="0.2">
      <c r="A10" s="19"/>
      <c r="B10" s="276" t="s">
        <v>316</v>
      </c>
      <c r="C10" s="258">
        <v>13</v>
      </c>
      <c r="D10" s="17"/>
      <c r="E10" s="19"/>
    </row>
    <row r="11" spans="1:17" x14ac:dyDescent="0.2">
      <c r="B11" s="277"/>
      <c r="C11" s="17"/>
      <c r="D11" s="17"/>
    </row>
    <row r="12" spans="1:17" x14ac:dyDescent="0.2">
      <c r="B12" s="35"/>
      <c r="C12" s="17"/>
      <c r="D12" s="17"/>
    </row>
    <row r="13" spans="1:17" ht="25.5" x14ac:dyDescent="0.2">
      <c r="B13" s="278" t="s">
        <v>317</v>
      </c>
      <c r="C13" s="258">
        <v>1</v>
      </c>
      <c r="D13" s="17" t="s">
        <v>318</v>
      </c>
    </row>
  </sheetData>
  <autoFilter ref="A2:E8"/>
  <pageMargins left="0.7" right="0.7" top="0.75" bottom="0.75" header="0.3" footer="0.3"/>
  <pageSetup paperSize="9" scale="3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16</vt:i4>
      </vt:variant>
      <vt:variant>
        <vt:lpstr>Именованные диапазоны</vt:lpstr>
      </vt:variant>
      <vt:variant>
        <vt:i4>1</vt:i4>
      </vt:variant>
    </vt:vector>
  </HeadingPairs>
  <TitlesOfParts>
    <vt:vector size="17" baseType="lpstr">
      <vt:lpstr>НОЦБТ</vt:lpstr>
      <vt:lpstr>РЦН</vt:lpstr>
      <vt:lpstr>НЦФ</vt:lpstr>
      <vt:lpstr>БЦБТ</vt:lpstr>
      <vt:lpstr>ТОЦБТ</vt:lpstr>
      <vt:lpstr>ЧОЦБТ</vt:lpstr>
      <vt:lpstr>ЫЦБТ</vt:lpstr>
      <vt:lpstr>БОЦБТ</vt:lpstr>
      <vt:lpstr>ЖОЦБТ</vt:lpstr>
      <vt:lpstr>ОЦБТ</vt:lpstr>
      <vt:lpstr>РЦ СПИД</vt:lpstr>
      <vt:lpstr>Сводная таблица</vt:lpstr>
      <vt:lpstr>ГЦПБС</vt:lpstr>
      <vt:lpstr>ООЦПБС</vt:lpstr>
      <vt:lpstr>Надбавки ТБ </vt:lpstr>
      <vt:lpstr>Надбавки ВИЧ</vt:lpstr>
      <vt:lpstr>РЦН!Область_печати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Dinara Duishenova</dc:creator>
  <cp:lastModifiedBy>Inga Babicheva</cp:lastModifiedBy>
  <cp:lastPrinted>2018-07-16T09:04:20Z</cp:lastPrinted>
  <dcterms:created xsi:type="dcterms:W3CDTF">2016-12-20T03:29:37Z</dcterms:created>
  <dcterms:modified xsi:type="dcterms:W3CDTF">2018-09-12T12:01:51Z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