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7"/>
  <workbookPr codeName="ThisWorkbook" hidePivotFieldList="1"/>
  <mc:AlternateContent xmlns:mc="http://schemas.openxmlformats.org/markup-compatibility/2006">
    <mc:Choice Requires="x15">
      <x15ac:absPath xmlns:x15ac="http://schemas.microsoft.com/office/spreadsheetml/2010/11/ac" url="/Users/annakatasonova/Documents/PROJECTS/GIZ/Documents/Funding Request_Current/Final/Set of documents for submission to TGF/"/>
    </mc:Choice>
  </mc:AlternateContent>
  <xr:revisionPtr revIDLastSave="0" documentId="13_ncr:1_{8D05B1ED-6C8E-DA45-8D6F-6B740A205C78}" xr6:coauthVersionLast="36" xr6:coauthVersionMax="44" xr10:uidLastSave="{00000000-0000-0000-0000-000000000000}"/>
  <bookViews>
    <workbookView xWindow="0" yWindow="460" windowWidth="28800" windowHeight="16240" tabRatio="813" activeTab="1" xr2:uid="{00000000-000D-0000-FFFF-FFFF00000000}"/>
  </bookViews>
  <sheets>
    <sheet name="Instructions" sheetId="13" r:id="rId1"/>
    <sheet name="PAAR" sheetId="1" r:id="rId2"/>
    <sheet name="PaarLineToUpsert" sheetId="11" state="veryHidden" r:id="rId3"/>
    <sheet name="Existing PAARLIne" sheetId="12" state="veryHidden" r:id="rId4"/>
    <sheet name="Setup" sheetId="8" state="veryHidden" r:id="rId5"/>
    <sheet name="Add Info-Info Supp-Info Ad" sheetId="3" state="veryHidden" r:id="rId6"/>
    <sheet name="Modules" sheetId="6" state="veryHidden" r:id="rId7"/>
    <sheet name="Interventions" sheetId="9" state="veryHidden" r:id="rId8"/>
    <sheet name="PAAR (EN)" sheetId="4" state="veryHidden" r:id="rId9"/>
    <sheet name="Additional Info (EN)" sheetId="5" state="veryHidden" r:id="rId10"/>
    <sheet name="Dropdown Data" sheetId="2" state="veryHidden" r:id="rId11"/>
    <sheet name="apttusmetadata" sheetId="7" state="veryHidden" r:id="rId12"/>
  </sheets>
  <externalReferences>
    <externalReference r:id="rId13"/>
    <externalReference r:id="rId14"/>
  </externalReferences>
  <definedNames>
    <definedName name="_02ad39f3_57e3_49df_801f_0b57a1bdfb84">Modules!$H$11</definedName>
    <definedName name="_02bdc5b6_f405_4455_84ca_aac645fac99a">Modules!$D$3:$D$4</definedName>
    <definedName name="_047ad507_0de5_47bb_939e_d5a1ca1cadd0">#REF!</definedName>
    <definedName name="_0591a0b2_8a8a_4305_8643_1ab20a3c479a">#REF!</definedName>
    <definedName name="_070ce615_3123_48d1_bc3c_f8a3210e81c9">#REF!</definedName>
    <definedName name="_09ebd902_8633_49ee_8213_ebb31719aa20">#REF!</definedName>
    <definedName name="_0aba1aad_a2db_4f91_bf15_fb17938568c4">Modules!$A$54:$B$54</definedName>
    <definedName name="_0b156c7e_5d2f_4042_9bc9_55e6ef8d1f9e">Modules!$D$2</definedName>
    <definedName name="_0d474f16_35ba_4d92_afba_4a57661e931b">#REF!</definedName>
    <definedName name="_100e0d0a_853d_42fd_ac33_2c0488ef7758">Modules!$A$11:$B$11</definedName>
    <definedName name="_108f5ad8_7393_426d_9f7c_bae12068cdd8">PaarLineToUpsert!$B$1</definedName>
    <definedName name="_12f80f5d_30f8_40b3_940d_52e55da78e79">Modules!$H$8</definedName>
    <definedName name="_1380a560_8917_4a6c_8643_5eaf67a107ec">PAAR!$P$28:$P$263</definedName>
    <definedName name="_1a4d39fd_40f7_4788_ade0_929f28c2fcba">#REF!</definedName>
    <definedName name="_1beb92be_190d_487d_8ba8_7231ac46b0f6" comment="Display Map">Setup!$A$12:$A$14</definedName>
    <definedName name="_1d959eb1_25e0_459c_be70_75087b3e8e5c">Modules!$D$4</definedName>
    <definedName name="_1e83f210_e875_4af6_91e5_ac9c698a0120">Modules!$D$3</definedName>
    <definedName name="_200601b2_d857_4b7b_b9c8_b4b1dcfdbead">Modules!$B$4</definedName>
    <definedName name="_22bfb72b_4ec8_42f9_aba0_ddfc7388dd07">#REF!</definedName>
    <definedName name="_246c9ece_37cf_4f3d_bb58_d0705dabf0a1">Interventions!$B$12</definedName>
    <definedName name="_2a721706_e90e_49c0_9b1b_9fe9a5604342" comment="Display Map">PaarLineToUpsert!$A$1:$V$1</definedName>
    <definedName name="_2c486d2c_37c1_41e6_8a2a_5b846cc4b116">#REF!</definedName>
    <definedName name="_2d6d22aa_6ffc_4e44_94e1_6b9135bdbe35">#REF!</definedName>
    <definedName name="_2d92d753_f6bf_4a5c_b057_9dc6f5816fb7">PaarLineToUpsert!$F$1</definedName>
    <definedName name="_2e0733e5_9f9a_4068_8140_d34067ae9602">PaarLineToUpsert!$V$1</definedName>
    <definedName name="_2f6b97be_955e_4555_b176_24eda76d7f6e">Modules!$D$3:$E$3</definedName>
    <definedName name="_36f9532d_a51f_4081_9b33_d12464ae83b3">PaarLineToUpsert!$T$1</definedName>
    <definedName name="_37f5b219_b7be_4068_92cf_9912ba353f53" comment="Display Map">Modules!$A$10:$L$41</definedName>
    <definedName name="_39458981_54f6_4afa_ad0b_1abb0155050c">Modules!$B$3</definedName>
    <definedName name="_3a17e598_913f_4164_9970_95748140b3f3">Modules!$A$11:$A$54</definedName>
    <definedName name="_3bced8e2_f8b6_4fbd_833e_c9cd21a3bbd8">Modules!$D$8</definedName>
    <definedName name="_3da31b3c_25c5_48fa_bc78_7a7c0afe5068">#REF!</definedName>
    <definedName name="_3ed08b87_0856_47c6_ac1b_a0f75fac0829">'Existing PAARLIne'!$B$1</definedName>
    <definedName name="_4165c931_ccea_48b3_b6b8_b79823fbb780">Modules!$A$54:$A$55</definedName>
    <definedName name="_42f04d30_cada_454c_b1b6_632a2aba90a2">Modules!$C$11:$C$230</definedName>
    <definedName name="_43011b08_5bec_4974_8f93_a93601785563">Modules!$H$4:$P$4</definedName>
    <definedName name="_43f42dc0_b49b_49bb_adf2_ff4aa3aeb9af">Modules!$A$11</definedName>
    <definedName name="_4674e4d5_5bf9_49ef_89e0_66eecaf67bfc">'Existing PAARLIne'!$G$1</definedName>
    <definedName name="_47248bf4_333e_4cf5_ab12_1664f6307394">Modules!$H$4</definedName>
    <definedName name="_4a840919_0905_4a1f_b4c7_fac45d99a9b3">PaarLineToUpsert!$R$1</definedName>
    <definedName name="_4b6deeee_22f4_4978_af46_2f3f3b997083">PaarLineToUpsert!$E$1</definedName>
    <definedName name="_4bdaa627_e613_4884_884e_9af563e81977">Interventions!$G$12</definedName>
    <definedName name="_4fcd4c75_0cb5_47e0_80dc_d4dc6d52d7ab">Modules!$F$11</definedName>
    <definedName name="_514f35f9_1e87_4a11_ae79_17984f0da986">Interventions!$F$12</definedName>
    <definedName name="_5252a73d_22e0_4a08_acbd_c5c7556fb6db">Modules!$J$11</definedName>
    <definedName name="_540f1fe9_0285_4ef3_81d9_5887d6ae37cb">Modules!$H$8</definedName>
    <definedName name="_5ac26222_addb_4436_bad3_43781c024c3c">#REF!</definedName>
    <definedName name="_5af35f97_4d7e_4e31_a529_293afd51e986">Modules!$C$7</definedName>
    <definedName name="_5c2decfc_19a2_4428_8964_baa83343b66f">Modules!$D$5</definedName>
    <definedName name="_616a9b6c_adcb_465e_9d12_aece5062f9ff">Modules!$B$7</definedName>
    <definedName name="_63a6d78c_0d06_428d_b1d8_7f467af58f32">PaarLineToUpsert!$N$1</definedName>
    <definedName name="_64dc2789_b7b2_449e_992a_7a5cefa1232a">#REF!</definedName>
    <definedName name="_6a4d5129_3c60_4b5c_99fa_99f187281ae6">PAAR!$O$28:$O$263</definedName>
    <definedName name="_6b76211a_eb2f_4df6_bf55_05a614445cfb">#REF!</definedName>
    <definedName name="_6b9feab1_8a4e_4def_b9ea_d11b120def49">PAAR!$P$29:$P$263</definedName>
    <definedName name="_6c64e49b_420c_49d6_91eb_6f53bed8c310">PaarLineToUpsert!$A$1</definedName>
    <definedName name="_6dc44a77_45e7_49e5_812b_475ed3e55a07">#REF!</definedName>
    <definedName name="_6e9e8a39_dee3_4e13_9c38_382ac0b3a8d9">#REF!</definedName>
    <definedName name="_6fab634e_ba2b_4907_88c0_020129f5d1d5">Modules!$G$4:$O$4</definedName>
    <definedName name="_6fb8cdbb_658c_42c9_baa9_287e8003cb95">Modules!$L$11</definedName>
    <definedName name="_720d31b9_1eed_4b0b_9a73_79810b734349">PaarLineToUpsert!$J$1</definedName>
    <definedName name="_735757ee_ca56_403a_ba6d_821953adfaa1">Interventions!$J$12</definedName>
    <definedName name="_73f03a02_08ee_43fe_bf22_aec38a69449f">#REF!</definedName>
    <definedName name="_76895d3d_8612_4598_992e_68a7a3b1bec0">'Existing PAARLIne'!$C$1</definedName>
    <definedName name="_77e8fde8_f32c_4bc9_9276_d7590ae5c138">PaarLineToUpsert!$P$1</definedName>
    <definedName name="_77efa5dd_9430_4266_9106_060c94e3525f">Modules!$D$7</definedName>
    <definedName name="_812dedd1_2c6c_4c44_8c10_33ccc07a0874">#REF!</definedName>
    <definedName name="_83b4b2b1_91da_4273_bb28_92579fd58b98" comment="Display Map">'Existing PAARLIne'!$A$1:$G$1</definedName>
    <definedName name="_84f4f1c9_46d9_4d50_a578_70a0e140218e">Interventions!$I$12</definedName>
    <definedName name="_8a19c987_bb5e_4dd5_b228_3f858988819f">Modules!$D$11:$D$230</definedName>
    <definedName name="_8a4875f0_12c9_4b27_9d65_fc9de4040357">Modules!$G$11</definedName>
    <definedName name="_8f344467_b212_4f30_865e_c1a9a47a40bc">Setup!#REF!</definedName>
    <definedName name="_90e46fc3_f809_4552_b375_91a622371daf">#REF!</definedName>
    <definedName name="_92fd79a5_236d_4c37_8d93_672656baa59d">Modules!$H$8</definedName>
    <definedName name="_9304c1bc_2668_4278_9e71_ddc6244bac56">#REF!</definedName>
    <definedName name="_94903140_df63_4838_b151_057f4b07305d">'Existing PAARLIne'!$A$1</definedName>
    <definedName name="_955d5dfa_899b_4044_bb68_9f852088faad">Modules!$C$11</definedName>
    <definedName name="_98683e66_00c0_4421_8d8e_08e5bd010020">PaarLineToUpsert!$G$1</definedName>
    <definedName name="_98e9a85d_eea9_4a6f_9d7b_2208ff60b346">Interventions!$K$12</definedName>
    <definedName name="_9b1a1afa_6ff0_4b63_99c7_81e1448db497">Interventions!$C$12</definedName>
    <definedName name="_9ba6467f_1a3c_46cc_8b00_e1d278f76930">#REF!</definedName>
    <definedName name="_9be834b4_a26b_4262_908b_a17288c66a03">Modules!$F$8</definedName>
    <definedName name="_9da8dd00_1f7a_4f7b_a91f_078e0576ce12">#REF!</definedName>
    <definedName name="_9dca9c75_8637_4106_a7b1_ad0381862a53">Modules!$B$11:$B$230</definedName>
    <definedName name="_9e96ca77_1790_44ec_a8d5_50df6a1f7de2">#REF!</definedName>
    <definedName name="_9fab802b_0c12_4609_9f3c_8910b7c9e5c8">Modules!$B$6</definedName>
    <definedName name="_xlnm._FilterDatabase" localSheetId="6" hidden="1">Modules!$C$10:$C$60</definedName>
    <definedName name="_a4dfd19b_fdd0_42da_b0cc_554867fbfe15">#REF!</definedName>
    <definedName name="_a675865b_d1cf_41a8_b436_12dfc45ca429">Modules!$H$3</definedName>
    <definedName name="_ae238f09_06b7_4710_962a_a5f6a9de8456">Modules!$H$3:$P$3</definedName>
    <definedName name="_af5011ab_4e53_4d71_affa_123aefec96be">#REF!</definedName>
    <definedName name="_b08a4c41_6e06_41b4_8de7_d7d4c4a5b0d0">Modules!$B$11:$B$54</definedName>
    <definedName name="_b1e6fc1c_8ed8_4170_9175_366ea26d1fbd">Modules!$A$43</definedName>
    <definedName name="_b49f5148_45f2_4444_969f_cb60a476e6aa">Modules!$D$4:$E$4</definedName>
    <definedName name="_b6a4f94b_ee15_4a63_8b89_d8440a33b91b">#REF!</definedName>
    <definedName name="_b8f2278a_3ec8_4112_a3eb_25ec845c7165">#REF!</definedName>
    <definedName name="_ba4716e8_d1f2_4b6f_a64b_6cd058691c18">Setup!$A$13</definedName>
    <definedName name="_bc7903d4_63ad_46e5_8193_415282ed7994">Interventions!$N$12</definedName>
    <definedName name="_bd1a71fb_21a6_4736_8941_5128f28a0c38">Modules!$B$2</definedName>
    <definedName name="_c33428e4_6095_46db_b4fd_df3facaf1c60">Modules!$C$54</definedName>
    <definedName name="_c42e2362_c27a_4990_84c5_bf06079e3898">Modules!$A$54</definedName>
    <definedName name="_c4b1b70f_1237_4bc6_aac4_6ff4977dfc62">'Existing PAARLIne'!$F$1</definedName>
    <definedName name="_c5cff771_23ab_44f7_9663_1de9c3739a86" comment="Save Map">#REF!</definedName>
    <definedName name="_cf51b15d_67aa_47fe_831c_8acb1e0e9d34">Modules!$F$8</definedName>
    <definedName name="_d0064c2b_0aeb_4816_8653_31fa97b5d2d5">#REF!</definedName>
    <definedName name="_d5b554a5_3731_48ea_93b6_8db7689f1201">#REF!</definedName>
    <definedName name="_d60c1176_8250_4608_ba63_a3aa2999088d" comment="Display Map">Interventions!$B$11:$N$129</definedName>
    <definedName name="_db4b1b89_8651_496d_8cb6_16c45a5d864e">#REF!</definedName>
    <definedName name="_dfdd069c_10df_4b39_b965_c3296140e6ef">#REF!</definedName>
    <definedName name="_e25ecbd0_9feb_4e3e_9eba_16e28d17c524">PaarLineToUpsert!$C$1</definedName>
    <definedName name="_e45597d6_9c00_43b4_ae77_a14c81a0440d">#REF!</definedName>
    <definedName name="_e4c8271d_d40f_4888_afea_cbecb5fefcf5">#REF!</definedName>
    <definedName name="_e61f5e65_2380_4c24_a2fc_986f3a3bdaa3">PaarLineToUpsert!$D$1</definedName>
    <definedName name="_e7531f29_fe42_42f2_b46f_bfe48c63b6bb">Modules!$D$6</definedName>
    <definedName name="_e7d4b179_9104_4315_9a8a_c820e3a6689e">#REF!</definedName>
    <definedName name="_f286ecd9_5053_4e73_b002_325ea2e11a14">PaarLineToUpsert!$L$1</definedName>
    <definedName name="_f6b2f159_6c81_4d6a_82a6_2d671899269c">Modules!$D$11</definedName>
    <definedName name="_fcb0a822_ddff_4280_a0bf_4334a6e3465f">PaarLineToUpsert!$O$1</definedName>
    <definedName name="_ffcb7369_0e6a_488d_b74d_d05766e525a6">PaarLineToUpsert!$H$1</definedName>
    <definedName name="_xlnm.Extract" localSheetId="6">Modules!$I$10:$I$156</definedName>
    <definedName name="_xlnm.Print_Area" localSheetId="5">'Add Info-Info Supp-Info Ad'!$A$1:$V$35</definedName>
    <definedName name="_xlnm.Print_Area" localSheetId="9">'Additional Info (EN)'!$A$1:$V$35</definedName>
    <definedName name="_xlnm.Print_Area" localSheetId="1">PAAR!$A$1:$H$118</definedName>
    <definedName name="_xlnm.Print_Area" localSheetId="8">'PAAR (EN)'!$A$1:$J$54</definedName>
    <definedName name="ADD_Intervention">OFFSET('Dropdown Data'!$P$6,MATCH(1,('Dropdown Data'!$N$7:$N$580=PAAR!$B$10)*('Dropdown Data'!$O$7:$O$580='Add Info-Info Supp-Info Ad'!$A1),0),0,COUNTIFS('Dropdown Data'!$N$7:$N$580,PAAR!$B$10,'Dropdown Data'!$O$7:$O$580,'Add Info-Info Supp-Info Ad'!$A1),1)</definedName>
    <definedName name="AIM_Funding_Request__c.AIM_Funding_Request_Currency__c">apttusmetadata!$AA$2:$AA$159</definedName>
    <definedName name="AIM_Funding_Request__c.AIM_TRP_Review_Outcome__c">apttusmetadata!$AB$2:$AB$4</definedName>
    <definedName name="Applicant_Priority_Rating">OFFSET(PAAR!$P27,-COUNTA('Existing PAARLIne'!$B$1:B120),)</definedName>
    <definedName name="Brief_Rationale">OFFSET(PAAR!$H27,-COUNTA('Existing PAARLIne'!$B$1:B120),)</definedName>
    <definedName name="external_ID">OFFSET(PAAR!$O27,-moveReference,)</definedName>
    <definedName name="Intervention">OFFSET('Dropdown Data'!$P$6,MATCH(1,('Dropdown Data'!$N$7:$N$580=PAAR!$B$10)*('Dropdown Data'!$O$7:$O$580=PAAR!$B1),0),0,COUNTIFS('Dropdown Data'!$N$7:$N$580,PAAR!$B$10,'Dropdown Data'!$O$7:$O$580,PAAR!$B1),1)</definedName>
    <definedName name="InterventionNameList">Interventions!$M$12:INDEX(Interventions!$M$12:$M$130,SUMPRODUCT(--(Interventions!$M$12:$M2&lt;&gt;"")))</definedName>
    <definedName name="InterventionsDependentList">INDIRECT("Interventions!E"&amp;PAAR!S1 &amp; ":E" &amp;PAAR!T1)</definedName>
    <definedName name="InterventionsTranslate">IF(PAAR!$B$10 = 'Dropdown Data'!$F$7,Interventions!$B1,IF(PAAR!$B$10 = 'Dropdown Data'!$F$10,Interventions!$I1,IF(PAAR!$B$10 = 'Dropdown Data'!$F$13,Interventions!$J1,"")))</definedName>
    <definedName name="L1FR_PAAR_UQD_Intervention__c.L1FR_Applicant_Priority_Rating__c">apttusmetadata!$AD$2:$AD$4</definedName>
    <definedName name="L1FR_PAAR_UQD_Intervention__c.L1FR_Status__c">apttusmetadata!$AE$2:$AE$6</definedName>
    <definedName name="L1FR_PAAR_UQD_Intervention__c.L1FR_TRP_Priority__c">apttusmetadata!$AC$2:$AC$5</definedName>
    <definedName name="list">#REF!</definedName>
    <definedName name="Module">OFFSET('Dropdown Data'!$L$6,MATCH(1,('Dropdown Data'!$J$7:$J$322=PAAR!$B$10)*('Dropdown Data'!$K$7:$K$322=PAAR!$B$14),0),0,COUNTIFS('Dropdown Data'!$J$7:$J$322,PAAR!$B$10,'Dropdown Data'!$K$7:$K$322,PAAR!$B$14),1)</definedName>
    <definedName name="ModuleNameList">Modules!$I$11:INDEX(Modules!$I$11:$I$42,SUMPRODUCT(--(Modules!$I$11:$I$42&gt;"")))</definedName>
    <definedName name="moveReference">COUNTA('Existing PAARLIne'!$B$1:B120)</definedName>
    <definedName name="PICKLISTKEYVALUEPAIR">apttusmetadata!$Y$1:$Z$2</definedName>
    <definedName name="Record_ID">VLOOKUP(OFFSET(PAAR!$O27,-moveReference,),'Existing PAARLIne'!XEZ:XFB,2,0)</definedName>
    <definedName name="TranslatemoduleName">IF(PAAR!$B$10 = 'Dropdown Data'!$F$7,Modules!$E1,IF(PAAR!$B$10 = 'Dropdown Data'!$F$10,Modules!$F1,IF(PAAR!$B$10 = 'Dropdown Data'!$F$13,Modules!$G1,"")))</definedName>
    <definedName name="Translation__Brief_Rationale">OFFSET(PAAR!$I27,-moveReference,)</definedName>
    <definedName name="TRP_Notes">OFFSET(PAAR!$M27,-moveReference,)</definedName>
    <definedName name="XAuthorInvalidPicklistData">apttusmetadata!$B$1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E52" i="1"/>
  <c r="E51" i="1" l="1"/>
  <c r="E50" i="1"/>
  <c r="E49" i="1"/>
  <c r="E48" i="1"/>
  <c r="E47" i="1"/>
  <c r="C47" i="1"/>
  <c r="E46" i="1"/>
  <c r="C46" i="1"/>
  <c r="E45" i="1"/>
  <c r="C45" i="1"/>
  <c r="E44" i="1"/>
  <c r="C44" i="1"/>
  <c r="E43" i="1"/>
  <c r="C43" i="1"/>
  <c r="E42" i="1"/>
  <c r="C42" i="1"/>
  <c r="E41" i="1"/>
  <c r="C41" i="1"/>
  <c r="E40" i="1"/>
  <c r="C40" i="1"/>
  <c r="E39" i="1"/>
  <c r="C39" i="1"/>
  <c r="E38" i="1"/>
  <c r="C38" i="1"/>
  <c r="E34" i="1"/>
  <c r="E33" i="1"/>
  <c r="C33" i="1"/>
  <c r="E32" i="1"/>
  <c r="E31" i="1"/>
  <c r="E30" i="1"/>
  <c r="L129" i="9" l="1"/>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36" i="9"/>
  <c r="E32" i="9"/>
  <c r="E28" i="9"/>
  <c r="E24" i="9"/>
  <c r="E20" i="9"/>
  <c r="E16" i="9"/>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E41" i="6"/>
  <c r="E41" i="9" s="1"/>
  <c r="E40" i="6"/>
  <c r="E40" i="9" s="1"/>
  <c r="E39" i="6"/>
  <c r="C39" i="6" s="1"/>
  <c r="E38" i="6"/>
  <c r="E38" i="9" s="1"/>
  <c r="E37" i="6"/>
  <c r="C37" i="6" s="1"/>
  <c r="E36" i="6"/>
  <c r="C36" i="6" s="1"/>
  <c r="E35" i="6"/>
  <c r="E35" i="9" s="1"/>
  <c r="E34" i="6"/>
  <c r="C34" i="6" s="1"/>
  <c r="E33" i="6"/>
  <c r="E33" i="9" s="1"/>
  <c r="E32" i="6"/>
  <c r="E31" i="6"/>
  <c r="C31" i="6" s="1"/>
  <c r="E30" i="6"/>
  <c r="E30" i="9" s="1"/>
  <c r="E29" i="6"/>
  <c r="C29" i="6" s="1"/>
  <c r="E28" i="6"/>
  <c r="C28" i="6" s="1"/>
  <c r="E27" i="6"/>
  <c r="E27" i="9" s="1"/>
  <c r="E26" i="6"/>
  <c r="C26" i="6" s="1"/>
  <c r="E25" i="6"/>
  <c r="E25" i="9" s="1"/>
  <c r="E24" i="6"/>
  <c r="E23" i="6"/>
  <c r="E23" i="9" s="1"/>
  <c r="E22" i="6"/>
  <c r="E22" i="9" s="1"/>
  <c r="E21" i="6"/>
  <c r="C21" i="6" s="1"/>
  <c r="E20" i="6"/>
  <c r="C20" i="6" s="1"/>
  <c r="E19" i="6"/>
  <c r="C19" i="6" s="1"/>
  <c r="E18" i="6"/>
  <c r="C18" i="6" s="1"/>
  <c r="E17" i="6"/>
  <c r="E17" i="9" s="1"/>
  <c r="E16" i="6"/>
  <c r="E15" i="6"/>
  <c r="E15" i="9" s="1"/>
  <c r="E14" i="6"/>
  <c r="E14" i="9" s="1"/>
  <c r="E13" i="6"/>
  <c r="C13" i="6" s="1"/>
  <c r="E12" i="6"/>
  <c r="C12" i="6" s="1"/>
  <c r="C41" i="6"/>
  <c r="C40" i="6"/>
  <c r="C38" i="6"/>
  <c r="C35" i="6"/>
  <c r="C33" i="6"/>
  <c r="C32" i="6"/>
  <c r="C30" i="6"/>
  <c r="C27" i="6"/>
  <c r="C25" i="6"/>
  <c r="C24" i="6"/>
  <c r="C23" i="6"/>
  <c r="C22" i="6"/>
  <c r="C17" i="6"/>
  <c r="C16" i="6"/>
  <c r="C15" i="6"/>
  <c r="E19" i="9" l="1"/>
  <c r="E31" i="9"/>
  <c r="E39" i="9"/>
  <c r="E13" i="9"/>
  <c r="E21" i="9"/>
  <c r="E29" i="9"/>
  <c r="E37" i="9"/>
  <c r="C14" i="6"/>
  <c r="E18" i="9"/>
  <c r="E26" i="9"/>
  <c r="E34" i="9"/>
  <c r="A21" i="1"/>
  <c r="A1" i="13"/>
  <c r="O55" i="1" l="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L12" i="9" l="1"/>
  <c r="J2" i="11"/>
  <c r="K11" i="6" l="1"/>
  <c r="Q30" i="1" l="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29" i="1"/>
  <c r="X1" i="11" l="1"/>
  <c r="A18" i="1" l="1"/>
  <c r="A17" i="1" l="1"/>
  <c r="A43" i="6" l="1"/>
  <c r="A2" i="11" l="1"/>
  <c r="E2" i="11"/>
  <c r="G30" i="1" l="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29" i="1"/>
  <c r="B5" i="6"/>
  <c r="L117" i="1" l="1"/>
  <c r="B18" i="1" l="1"/>
  <c r="M11" i="9" l="1"/>
  <c r="E12" i="9" l="1"/>
  <c r="T41" i="1" l="1"/>
  <c r="T45" i="1"/>
  <c r="T49" i="1"/>
  <c r="T53" i="1"/>
  <c r="E57" i="1"/>
  <c r="T57" i="1" s="1"/>
  <c r="E61" i="1"/>
  <c r="T61" i="1" s="1"/>
  <c r="E65" i="1"/>
  <c r="T65" i="1" s="1"/>
  <c r="E69" i="1"/>
  <c r="T69" i="1" s="1"/>
  <c r="E73" i="1"/>
  <c r="T73" i="1" s="1"/>
  <c r="E77" i="1"/>
  <c r="T77" i="1" s="1"/>
  <c r="E81" i="1"/>
  <c r="T81" i="1" s="1"/>
  <c r="E85" i="1"/>
  <c r="T85" i="1" s="1"/>
  <c r="E89" i="1"/>
  <c r="T89" i="1" s="1"/>
  <c r="E93" i="1"/>
  <c r="T93" i="1" s="1"/>
  <c r="E97" i="1"/>
  <c r="T97" i="1" s="1"/>
  <c r="E101" i="1"/>
  <c r="E105" i="1"/>
  <c r="E109" i="1"/>
  <c r="E113" i="1"/>
  <c r="T113" i="1" s="1"/>
  <c r="E29" i="1"/>
  <c r="T42" i="1"/>
  <c r="T46" i="1"/>
  <c r="T50" i="1"/>
  <c r="T54" i="1"/>
  <c r="E58" i="1"/>
  <c r="T58" i="1" s="1"/>
  <c r="E62" i="1"/>
  <c r="T62" i="1" s="1"/>
  <c r="E66" i="1"/>
  <c r="T66" i="1" s="1"/>
  <c r="E70" i="1"/>
  <c r="T70" i="1" s="1"/>
  <c r="E74" i="1"/>
  <c r="T74" i="1" s="1"/>
  <c r="E78" i="1"/>
  <c r="T78" i="1" s="1"/>
  <c r="E82" i="1"/>
  <c r="T82" i="1" s="1"/>
  <c r="E86" i="1"/>
  <c r="T86" i="1" s="1"/>
  <c r="E90" i="1"/>
  <c r="T90" i="1" s="1"/>
  <c r="E94" i="1"/>
  <c r="T94" i="1" s="1"/>
  <c r="E98" i="1"/>
  <c r="E102" i="1"/>
  <c r="E106" i="1"/>
  <c r="E110" i="1"/>
  <c r="T110" i="1" s="1"/>
  <c r="E114" i="1"/>
  <c r="T114" i="1" s="1"/>
  <c r="T43" i="1"/>
  <c r="T47" i="1"/>
  <c r="T51" i="1"/>
  <c r="T55" i="1"/>
  <c r="E59" i="1"/>
  <c r="T59" i="1" s="1"/>
  <c r="E63" i="1"/>
  <c r="T63" i="1" s="1"/>
  <c r="E67" i="1"/>
  <c r="T67" i="1" s="1"/>
  <c r="E71" i="1"/>
  <c r="T71" i="1" s="1"/>
  <c r="E75" i="1"/>
  <c r="T75" i="1" s="1"/>
  <c r="E79" i="1"/>
  <c r="T79" i="1" s="1"/>
  <c r="E83" i="1"/>
  <c r="T83" i="1" s="1"/>
  <c r="E87" i="1"/>
  <c r="T87" i="1" s="1"/>
  <c r="E91" i="1"/>
  <c r="T91" i="1" s="1"/>
  <c r="E95" i="1"/>
  <c r="T95" i="1" s="1"/>
  <c r="E99" i="1"/>
  <c r="E103" i="1"/>
  <c r="E107" i="1"/>
  <c r="E111" i="1"/>
  <c r="E115" i="1"/>
  <c r="T115" i="1" s="1"/>
  <c r="E104" i="1"/>
  <c r="E112" i="1"/>
  <c r="T112" i="1" s="1"/>
  <c r="T44" i="1"/>
  <c r="T48" i="1"/>
  <c r="T52" i="1"/>
  <c r="E56" i="1"/>
  <c r="T56" i="1" s="1"/>
  <c r="E60" i="1"/>
  <c r="T60" i="1" s="1"/>
  <c r="E64" i="1"/>
  <c r="T64" i="1" s="1"/>
  <c r="E68" i="1"/>
  <c r="T68" i="1" s="1"/>
  <c r="E72" i="1"/>
  <c r="T72" i="1" s="1"/>
  <c r="E76" i="1"/>
  <c r="T76" i="1" s="1"/>
  <c r="E80" i="1"/>
  <c r="T80" i="1" s="1"/>
  <c r="E84" i="1"/>
  <c r="T84" i="1" s="1"/>
  <c r="E88" i="1"/>
  <c r="T88" i="1" s="1"/>
  <c r="E92" i="1"/>
  <c r="T92" i="1" s="1"/>
  <c r="E96" i="1"/>
  <c r="T96" i="1" s="1"/>
  <c r="E100" i="1"/>
  <c r="E108" i="1"/>
  <c r="E116" i="1"/>
  <c r="F117" i="1"/>
  <c r="B17" i="1" s="1"/>
  <c r="S44" i="1" l="1"/>
  <c r="S48" i="1"/>
  <c r="S52" i="1"/>
  <c r="S56" i="1"/>
  <c r="S60" i="1"/>
  <c r="S64" i="1"/>
  <c r="S68" i="1"/>
  <c r="S72" i="1"/>
  <c r="S76" i="1"/>
  <c r="S80" i="1"/>
  <c r="S84" i="1"/>
  <c r="S88" i="1"/>
  <c r="S92" i="1"/>
  <c r="S96" i="1"/>
  <c r="S100" i="1"/>
  <c r="S104" i="1"/>
  <c r="S108" i="1"/>
  <c r="S112" i="1"/>
  <c r="S116" i="1"/>
  <c r="S51" i="1"/>
  <c r="S63" i="1"/>
  <c r="S75" i="1"/>
  <c r="S95" i="1"/>
  <c r="S107" i="1"/>
  <c r="S41" i="1"/>
  <c r="S45" i="1"/>
  <c r="S49" i="1"/>
  <c r="S53" i="1"/>
  <c r="S57" i="1"/>
  <c r="S61" i="1"/>
  <c r="S65" i="1"/>
  <c r="S69" i="1"/>
  <c r="S73" i="1"/>
  <c r="S77" i="1"/>
  <c r="S81" i="1"/>
  <c r="S85" i="1"/>
  <c r="S89" i="1"/>
  <c r="S93" i="1"/>
  <c r="S97" i="1"/>
  <c r="S101" i="1"/>
  <c r="S105" i="1"/>
  <c r="S109" i="1"/>
  <c r="S113" i="1"/>
  <c r="S43" i="1"/>
  <c r="S59" i="1"/>
  <c r="S71" i="1"/>
  <c r="S79" i="1"/>
  <c r="S91" i="1"/>
  <c r="S103" i="1"/>
  <c r="S115" i="1"/>
  <c r="S42" i="1"/>
  <c r="S46" i="1"/>
  <c r="S50" i="1"/>
  <c r="S54" i="1"/>
  <c r="S58" i="1"/>
  <c r="S62" i="1"/>
  <c r="S66" i="1"/>
  <c r="S70" i="1"/>
  <c r="S74" i="1"/>
  <c r="S78" i="1"/>
  <c r="S82" i="1"/>
  <c r="S86" i="1"/>
  <c r="S90" i="1"/>
  <c r="S94" i="1"/>
  <c r="S98" i="1"/>
  <c r="S102" i="1"/>
  <c r="S106" i="1"/>
  <c r="S110" i="1"/>
  <c r="S114" i="1"/>
  <c r="S47" i="1"/>
  <c r="S55" i="1"/>
  <c r="S67" i="1"/>
  <c r="S83" i="1"/>
  <c r="S87" i="1"/>
  <c r="S99" i="1"/>
  <c r="S111" i="1"/>
  <c r="L2" i="11"/>
  <c r="S29" i="1" l="1"/>
  <c r="S30" i="1"/>
  <c r="S31" i="1"/>
  <c r="S32" i="1"/>
  <c r="S33" i="1"/>
  <c r="S34" i="1"/>
  <c r="S35" i="1"/>
  <c r="S36" i="1"/>
  <c r="S37" i="1"/>
  <c r="S38" i="1"/>
  <c r="S39" i="1"/>
  <c r="S40" i="1"/>
  <c r="G117" i="1" l="1"/>
  <c r="F2" i="6" l="1"/>
  <c r="V2" i="11" l="1"/>
  <c r="H4" i="6" l="1"/>
  <c r="I3" i="6" s="1"/>
  <c r="I4" i="6" l="1"/>
  <c r="J3" i="6" s="1"/>
  <c r="J4" i="6" s="1"/>
  <c r="K3" i="6" s="1"/>
  <c r="K4" i="6" s="1"/>
  <c r="L3" i="6" s="1"/>
  <c r="L4" i="6" s="1"/>
  <c r="N2" i="11" l="1"/>
  <c r="M3" i="6" l="1"/>
  <c r="M4" i="6" s="1"/>
  <c r="H2" i="11"/>
  <c r="N3" i="6" l="1"/>
  <c r="N4" i="6" s="1"/>
  <c r="O3" i="6" l="1"/>
  <c r="O4" i="6" l="1"/>
  <c r="P3" i="6" s="1"/>
  <c r="P4" i="6" s="1"/>
  <c r="G2" i="11"/>
  <c r="Y1" i="11" s="1"/>
  <c r="Z1" i="11" s="1"/>
  <c r="O2" i="11" l="1"/>
  <c r="B8" i="6" l="1"/>
  <c r="O41" i="1" l="1"/>
  <c r="O45" i="1"/>
  <c r="O49" i="1"/>
  <c r="O53" i="1"/>
  <c r="O42" i="1"/>
  <c r="O46" i="1"/>
  <c r="O50" i="1"/>
  <c r="O54" i="1"/>
  <c r="O43" i="1"/>
  <c r="O47" i="1"/>
  <c r="O51" i="1"/>
  <c r="O44" i="1"/>
  <c r="O48" i="1"/>
  <c r="O52" i="1"/>
  <c r="N30" i="1"/>
  <c r="O30" i="1" s="1"/>
  <c r="N34" i="1"/>
  <c r="O34" i="1" s="1"/>
  <c r="N38" i="1"/>
  <c r="O38" i="1" s="1"/>
  <c r="N99" i="1"/>
  <c r="N103" i="1"/>
  <c r="N107" i="1"/>
  <c r="N116" i="1"/>
  <c r="N109" i="1"/>
  <c r="N102" i="1"/>
  <c r="N111" i="1"/>
  <c r="N31" i="1"/>
  <c r="O31" i="1" s="1"/>
  <c r="N35" i="1"/>
  <c r="O35" i="1" s="1"/>
  <c r="N39" i="1"/>
  <c r="O39" i="1" s="1"/>
  <c r="N100" i="1"/>
  <c r="N104" i="1"/>
  <c r="N108" i="1"/>
  <c r="N29" i="1"/>
  <c r="O29" i="1" s="1"/>
  <c r="N105" i="1"/>
  <c r="N33" i="1"/>
  <c r="O33" i="1" s="1"/>
  <c r="N98" i="1"/>
  <c r="N32" i="1"/>
  <c r="O32" i="1" s="1"/>
  <c r="N36" i="1"/>
  <c r="O36" i="1" s="1"/>
  <c r="N40" i="1"/>
  <c r="O40" i="1" s="1"/>
  <c r="N101" i="1"/>
  <c r="N37" i="1"/>
  <c r="O37" i="1" s="1"/>
  <c r="N106" i="1"/>
  <c r="B28" i="1"/>
  <c r="A28" i="1"/>
  <c r="M28" i="1" l="1"/>
  <c r="D2" i="11" s="1"/>
  <c r="J28" i="1"/>
  <c r="L28" i="1"/>
  <c r="P2" i="11" s="1"/>
  <c r="T2" i="11" s="1"/>
  <c r="K28" i="1"/>
  <c r="I28" i="1"/>
  <c r="C2" i="11" s="1"/>
  <c r="H28" i="1"/>
  <c r="B2" i="11" s="1"/>
  <c r="G28" i="1"/>
  <c r="R2" i="11" s="1"/>
  <c r="F28" i="1" l="1"/>
  <c r="D28" i="1"/>
  <c r="A13" i="1" l="1"/>
  <c r="B13" i="1" l="1"/>
  <c r="E11" i="6" l="1"/>
  <c r="C11" i="6" l="1"/>
  <c r="U30" i="1"/>
  <c r="U34" i="1"/>
  <c r="U38" i="1"/>
  <c r="U42" i="1"/>
  <c r="U46" i="1"/>
  <c r="U50" i="1"/>
  <c r="U54" i="1"/>
  <c r="U58" i="1"/>
  <c r="U62" i="1"/>
  <c r="U66" i="1"/>
  <c r="U70" i="1"/>
  <c r="U74" i="1"/>
  <c r="U78" i="1"/>
  <c r="U82" i="1"/>
  <c r="U86" i="1"/>
  <c r="U90" i="1"/>
  <c r="U94" i="1"/>
  <c r="U98" i="1"/>
  <c r="U102" i="1"/>
  <c r="U106" i="1"/>
  <c r="U110" i="1"/>
  <c r="U114" i="1"/>
  <c r="U91" i="1"/>
  <c r="U99" i="1"/>
  <c r="U103" i="1"/>
  <c r="U111" i="1"/>
  <c r="U115" i="1"/>
  <c r="U61" i="1"/>
  <c r="U69" i="1"/>
  <c r="U81" i="1"/>
  <c r="U89" i="1"/>
  <c r="U101" i="1"/>
  <c r="U109" i="1"/>
  <c r="U31" i="1"/>
  <c r="U35" i="1"/>
  <c r="U39" i="1"/>
  <c r="U43" i="1"/>
  <c r="U47" i="1"/>
  <c r="U51" i="1"/>
  <c r="U55" i="1"/>
  <c r="U59" i="1"/>
  <c r="U63" i="1"/>
  <c r="U67" i="1"/>
  <c r="U71" i="1"/>
  <c r="U75" i="1"/>
  <c r="U79" i="1"/>
  <c r="U83" i="1"/>
  <c r="U87" i="1"/>
  <c r="U95" i="1"/>
  <c r="U107" i="1"/>
  <c r="U53" i="1"/>
  <c r="U73" i="1"/>
  <c r="U93" i="1"/>
  <c r="U113" i="1"/>
  <c r="U32" i="1"/>
  <c r="U36" i="1"/>
  <c r="U40" i="1"/>
  <c r="U44" i="1"/>
  <c r="U48" i="1"/>
  <c r="U52" i="1"/>
  <c r="U56" i="1"/>
  <c r="U60" i="1"/>
  <c r="U64" i="1"/>
  <c r="U68" i="1"/>
  <c r="U72" i="1"/>
  <c r="U76" i="1"/>
  <c r="U80" i="1"/>
  <c r="U84" i="1"/>
  <c r="U88" i="1"/>
  <c r="U92" i="1"/>
  <c r="U96" i="1"/>
  <c r="U100" i="1"/>
  <c r="U104" i="1"/>
  <c r="U108" i="1"/>
  <c r="U112" i="1"/>
  <c r="U116" i="1"/>
  <c r="U33" i="1"/>
  <c r="U37" i="1"/>
  <c r="U41" i="1"/>
  <c r="U45" i="1"/>
  <c r="U49" i="1"/>
  <c r="U57" i="1"/>
  <c r="U65" i="1"/>
  <c r="U77" i="1"/>
  <c r="U85" i="1"/>
  <c r="U97" i="1"/>
  <c r="U105" i="1"/>
  <c r="U29" i="1"/>
  <c r="T39" i="1"/>
  <c r="C104" i="1"/>
  <c r="T104" i="1" s="1"/>
  <c r="T31" i="1"/>
  <c r="T32" i="1"/>
  <c r="T40" i="1"/>
  <c r="C105" i="1"/>
  <c r="T105" i="1" s="1"/>
  <c r="C107" i="1"/>
  <c r="T107" i="1" s="1"/>
  <c r="T37" i="1"/>
  <c r="T33" i="1"/>
  <c r="C98" i="1"/>
  <c r="T98" i="1" s="1"/>
  <c r="C106" i="1"/>
  <c r="T106" i="1" s="1"/>
  <c r="C99" i="1"/>
  <c r="T99" i="1" s="1"/>
  <c r="C109" i="1"/>
  <c r="T109" i="1" s="1"/>
  <c r="C111" i="1"/>
  <c r="T111" i="1" s="1"/>
  <c r="T34" i="1"/>
  <c r="T35" i="1"/>
  <c r="C100" i="1"/>
  <c r="T100" i="1" s="1"/>
  <c r="C108" i="1"/>
  <c r="T108" i="1" s="1"/>
  <c r="C101" i="1"/>
  <c r="T101" i="1" s="1"/>
  <c r="C102" i="1"/>
  <c r="T102" i="1" s="1"/>
  <c r="C29" i="1"/>
  <c r="T29" i="1" s="1"/>
  <c r="T36" i="1"/>
  <c r="B1" i="8"/>
  <c r="I10" i="6" l="1"/>
  <c r="C116" i="1"/>
  <c r="T116" i="1" s="1"/>
  <c r="C103" i="1"/>
  <c r="T103" i="1" s="1"/>
  <c r="T38" i="1"/>
  <c r="T30" i="1"/>
  <c r="W64" i="1"/>
  <c r="V64" i="1"/>
  <c r="W59" i="1"/>
  <c r="V59" i="1"/>
  <c r="W85" i="1"/>
  <c r="V85" i="1"/>
  <c r="W90" i="1"/>
  <c r="V90" i="1"/>
  <c r="W73" i="1"/>
  <c r="V73" i="1"/>
  <c r="W71" i="1"/>
  <c r="V71" i="1"/>
  <c r="V45" i="1"/>
  <c r="W45" i="1"/>
  <c r="W86" i="1"/>
  <c r="V86" i="1"/>
  <c r="W38" i="1"/>
  <c r="V38" i="1"/>
  <c r="W113" i="1"/>
  <c r="V113" i="1"/>
  <c r="W49" i="1"/>
  <c r="V49" i="1"/>
  <c r="W36" i="1"/>
  <c r="V36" i="1"/>
  <c r="W91" i="1"/>
  <c r="V91" i="1"/>
  <c r="V29" i="1"/>
  <c r="W29" i="1"/>
  <c r="W112" i="1"/>
  <c r="V112" i="1"/>
  <c r="W52" i="1"/>
  <c r="V52" i="1"/>
  <c r="W74" i="1"/>
  <c r="V74" i="1"/>
  <c r="W42" i="1"/>
  <c r="V42" i="1"/>
  <c r="W92" i="1"/>
  <c r="V92" i="1"/>
  <c r="W32" i="1"/>
  <c r="V32" i="1"/>
  <c r="W103" i="1"/>
  <c r="V103" i="1"/>
  <c r="W55" i="1"/>
  <c r="V55" i="1"/>
  <c r="V109" i="1"/>
  <c r="W109" i="1"/>
  <c r="W104" i="1"/>
  <c r="V104" i="1"/>
  <c r="W40" i="1"/>
  <c r="V40" i="1"/>
  <c r="W102" i="1"/>
  <c r="V102" i="1"/>
  <c r="W70" i="1"/>
  <c r="V70" i="1"/>
  <c r="W54" i="1"/>
  <c r="V54" i="1"/>
  <c r="W97" i="1"/>
  <c r="V97" i="1"/>
  <c r="V61" i="1"/>
  <c r="W61" i="1"/>
  <c r="W116" i="1"/>
  <c r="V116" i="1"/>
  <c r="W84" i="1"/>
  <c r="V84" i="1"/>
  <c r="W48" i="1"/>
  <c r="V48" i="1"/>
  <c r="W115" i="1"/>
  <c r="V115" i="1"/>
  <c r="W99" i="1"/>
  <c r="V99" i="1"/>
  <c r="W83" i="1"/>
  <c r="V83" i="1"/>
  <c r="W67" i="1"/>
  <c r="V67" i="1"/>
  <c r="W51" i="1"/>
  <c r="V51" i="1"/>
  <c r="W35" i="1"/>
  <c r="V35" i="1"/>
  <c r="W101" i="1"/>
  <c r="V101" i="1"/>
  <c r="W69" i="1"/>
  <c r="V69" i="1"/>
  <c r="W41" i="1"/>
  <c r="V41" i="1"/>
  <c r="W96" i="1"/>
  <c r="V96" i="1"/>
  <c r="W68" i="1"/>
  <c r="V68" i="1"/>
  <c r="W114" i="1"/>
  <c r="V114" i="1"/>
  <c r="W98" i="1"/>
  <c r="V98" i="1"/>
  <c r="W82" i="1"/>
  <c r="V82" i="1"/>
  <c r="W66" i="1"/>
  <c r="V66" i="1"/>
  <c r="W50" i="1"/>
  <c r="V50" i="1"/>
  <c r="W34" i="1"/>
  <c r="V34" i="1"/>
  <c r="W81" i="1"/>
  <c r="V81" i="1"/>
  <c r="W100" i="1"/>
  <c r="V100" i="1"/>
  <c r="W107" i="1"/>
  <c r="V107" i="1"/>
  <c r="W75" i="1"/>
  <c r="V75" i="1"/>
  <c r="W43" i="1"/>
  <c r="V43" i="1"/>
  <c r="W53" i="1"/>
  <c r="V53" i="1"/>
  <c r="W80" i="1"/>
  <c r="V80" i="1"/>
  <c r="W106" i="1"/>
  <c r="V106" i="1"/>
  <c r="W58" i="1"/>
  <c r="V58" i="1"/>
  <c r="W105" i="1"/>
  <c r="V105" i="1"/>
  <c r="W37" i="1"/>
  <c r="V37" i="1"/>
  <c r="W56" i="1"/>
  <c r="V56" i="1"/>
  <c r="W87" i="1"/>
  <c r="V87" i="1"/>
  <c r="W39" i="1"/>
  <c r="V39" i="1"/>
  <c r="V77" i="1"/>
  <c r="W77" i="1"/>
  <c r="W72" i="1"/>
  <c r="V72" i="1"/>
  <c r="W89" i="1"/>
  <c r="V89" i="1"/>
  <c r="W57" i="1"/>
  <c r="V57" i="1"/>
  <c r="W108" i="1"/>
  <c r="V108" i="1"/>
  <c r="W76" i="1"/>
  <c r="V76" i="1"/>
  <c r="W44" i="1"/>
  <c r="V44" i="1"/>
  <c r="W111" i="1"/>
  <c r="V111" i="1"/>
  <c r="W95" i="1"/>
  <c r="V95" i="1"/>
  <c r="W79" i="1"/>
  <c r="V79" i="1"/>
  <c r="W63" i="1"/>
  <c r="V63" i="1"/>
  <c r="W47" i="1"/>
  <c r="V47" i="1"/>
  <c r="W31" i="1"/>
  <c r="V31" i="1"/>
  <c r="V93" i="1"/>
  <c r="W93" i="1"/>
  <c r="W65" i="1"/>
  <c r="V65" i="1"/>
  <c r="W33" i="1"/>
  <c r="V33" i="1"/>
  <c r="W88" i="1"/>
  <c r="V88" i="1"/>
  <c r="W60" i="1"/>
  <c r="V60" i="1"/>
  <c r="W110" i="1"/>
  <c r="V110" i="1"/>
  <c r="W94" i="1"/>
  <c r="V94" i="1"/>
  <c r="W78" i="1"/>
  <c r="V78" i="1"/>
  <c r="W62" i="1"/>
  <c r="V62" i="1"/>
  <c r="W46" i="1"/>
  <c r="V46" i="1"/>
  <c r="W30" i="1"/>
  <c r="V30" i="1"/>
  <c r="B15" i="1"/>
  <c r="B16" i="1"/>
  <c r="B14" i="1"/>
  <c r="F28" i="4" l="1"/>
  <c r="F29" i="4"/>
  <c r="A21" i="4"/>
  <c r="B13" i="4"/>
  <c r="B14" i="4"/>
  <c r="B15" i="4"/>
  <c r="B16" i="4"/>
  <c r="H28" i="4" s="1"/>
  <c r="A28" i="4"/>
  <c r="B28" i="4"/>
  <c r="C28" i="4"/>
  <c r="D28" i="4"/>
  <c r="A29" i="4"/>
  <c r="B29" i="4"/>
  <c r="C29" i="4"/>
  <c r="D29" i="4"/>
  <c r="A30" i="4"/>
  <c r="B30" i="4"/>
  <c r="C30" i="4"/>
  <c r="D30" i="4"/>
  <c r="F30" i="4"/>
  <c r="A31" i="4"/>
  <c r="B31" i="4"/>
  <c r="C31" i="4"/>
  <c r="D31" i="4"/>
  <c r="F31" i="4"/>
  <c r="A32" i="4"/>
  <c r="B32" i="4"/>
  <c r="C32" i="4"/>
  <c r="D32" i="4"/>
  <c r="F32" i="4"/>
  <c r="A33" i="4"/>
  <c r="B33" i="4"/>
  <c r="C33" i="4"/>
  <c r="D33" i="4"/>
  <c r="F33" i="4"/>
  <c r="A34" i="4"/>
  <c r="B34" i="4"/>
  <c r="C34" i="4"/>
  <c r="D34" i="4"/>
  <c r="F34" i="4"/>
  <c r="A35" i="4"/>
  <c r="B35" i="4"/>
  <c r="C35" i="4"/>
  <c r="D35" i="4"/>
  <c r="F35" i="4"/>
  <c r="A36" i="4"/>
  <c r="B36" i="4"/>
  <c r="C36" i="4"/>
  <c r="D36" i="4"/>
  <c r="F36" i="4"/>
  <c r="A37" i="4"/>
  <c r="B37" i="4"/>
  <c r="C37" i="4"/>
  <c r="D37" i="4"/>
  <c r="F37" i="4"/>
  <c r="A38" i="4"/>
  <c r="B38" i="4"/>
  <c r="C38" i="4"/>
  <c r="D38" i="4"/>
  <c r="F38" i="4"/>
  <c r="A39" i="4"/>
  <c r="B39" i="4"/>
  <c r="C39" i="4"/>
  <c r="D39" i="4"/>
  <c r="F39" i="4"/>
  <c r="A40" i="4"/>
  <c r="B40" i="4"/>
  <c r="C40" i="4"/>
  <c r="D40" i="4"/>
  <c r="F40" i="4"/>
  <c r="A41" i="4"/>
  <c r="B41" i="4"/>
  <c r="C41" i="4"/>
  <c r="D41" i="4"/>
  <c r="F41" i="4"/>
  <c r="A42" i="4"/>
  <c r="B42" i="4"/>
  <c r="C42" i="4"/>
  <c r="D42" i="4"/>
  <c r="F42" i="4"/>
  <c r="A43" i="4"/>
  <c r="B43" i="4"/>
  <c r="C43" i="4"/>
  <c r="D43" i="4"/>
  <c r="F43" i="4"/>
  <c r="A44" i="4"/>
  <c r="B44" i="4"/>
  <c r="C44" i="4"/>
  <c r="D44" i="4"/>
  <c r="F44" i="4"/>
  <c r="A45" i="4"/>
  <c r="B45" i="4"/>
  <c r="C45" i="4"/>
  <c r="D45" i="4"/>
  <c r="F45" i="4"/>
  <c r="A46" i="4"/>
  <c r="B46" i="4"/>
  <c r="C46" i="4"/>
  <c r="D46" i="4"/>
  <c r="F46" i="4"/>
  <c r="A47" i="4"/>
  <c r="B47" i="4"/>
  <c r="C47" i="4"/>
  <c r="D47" i="4"/>
  <c r="F47" i="4"/>
  <c r="A48" i="4"/>
  <c r="B48" i="4"/>
  <c r="C48" i="4"/>
  <c r="D48" i="4"/>
  <c r="F48" i="4"/>
  <c r="A49" i="4"/>
  <c r="B49" i="4"/>
  <c r="C49" i="4"/>
  <c r="D49" i="4"/>
  <c r="F49" i="4"/>
  <c r="A50" i="4"/>
  <c r="B50" i="4"/>
  <c r="C50" i="4"/>
  <c r="D50" i="4"/>
  <c r="F50" i="4"/>
  <c r="A51" i="4"/>
  <c r="B51" i="4"/>
  <c r="C51" i="4"/>
  <c r="D51" i="4"/>
  <c r="F51" i="4"/>
  <c r="A52" i="4"/>
  <c r="B52" i="4"/>
  <c r="C52" i="4"/>
  <c r="D52" i="4"/>
  <c r="F52" i="4"/>
  <c r="G53" i="4"/>
  <c r="E29" i="4"/>
  <c r="E30" i="4"/>
  <c r="E31" i="4"/>
  <c r="E32" i="4"/>
  <c r="E33" i="4"/>
  <c r="E34" i="4"/>
  <c r="E35" i="4"/>
  <c r="E36" i="4"/>
  <c r="E37" i="4"/>
  <c r="E38" i="4"/>
  <c r="E39" i="4"/>
  <c r="E40" i="4"/>
  <c r="E41" i="4"/>
  <c r="E42" i="4"/>
  <c r="E43" i="4"/>
  <c r="E44" i="4"/>
  <c r="E45" i="4"/>
  <c r="E46" i="4"/>
  <c r="E47" i="4"/>
  <c r="E48" i="4"/>
  <c r="E49" i="4"/>
  <c r="E50" i="4"/>
  <c r="E51" i="4"/>
  <c r="E52" i="4"/>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4" i="5"/>
  <c r="B5" i="5"/>
  <c r="C5" i="5"/>
  <c r="B6" i="5"/>
  <c r="C6" i="5"/>
  <c r="B7" i="5"/>
  <c r="C7" i="5"/>
  <c r="B8" i="5"/>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C4" i="5"/>
  <c r="B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4" i="5"/>
  <c r="D3" i="3"/>
  <c r="C3" i="3"/>
  <c r="B3" i="3"/>
  <c r="A3" i="3"/>
  <c r="A2" i="3"/>
  <c r="A1" i="3"/>
  <c r="D53" i="4"/>
  <c r="A117" i="1"/>
  <c r="G299" i="2"/>
  <c r="A27" i="1"/>
  <c r="A26" i="1"/>
  <c r="A20" i="1"/>
  <c r="A4" i="1"/>
  <c r="A16" i="1"/>
  <c r="A15" i="1"/>
  <c r="A14" i="1"/>
  <c r="A12" i="1"/>
  <c r="A10" i="1"/>
  <c r="H47" i="4"/>
  <c r="H38" i="4" l="1"/>
  <c r="H37" i="4"/>
  <c r="H31" i="4"/>
  <c r="H29" i="4"/>
  <c r="H40" i="4"/>
  <c r="E53" i="4"/>
  <c r="H48" i="4"/>
  <c r="H52" i="4"/>
  <c r="H42" i="4"/>
  <c r="H46" i="4"/>
  <c r="H43" i="4"/>
  <c r="H33" i="4"/>
  <c r="H32" i="4"/>
  <c r="H51" i="4"/>
  <c r="H49" i="4"/>
  <c r="E28" i="4"/>
  <c r="B17" i="4"/>
  <c r="H36" i="4"/>
  <c r="H35" i="4"/>
  <c r="H30" i="4"/>
  <c r="H50" i="4"/>
  <c r="H41" i="4"/>
  <c r="H44" i="4"/>
  <c r="H39" i="4"/>
  <c r="H34" i="4"/>
  <c r="H45" i="4"/>
  <c r="H53" i="4" l="1"/>
  <c r="I11" i="6"/>
  <c r="M12" i="9"/>
  <c r="I12" i="6" l="1"/>
  <c r="M13" i="9"/>
  <c r="I13" i="6" l="1"/>
  <c r="I14" i="6" s="1"/>
  <c r="M14" i="9"/>
  <c r="I15" i="6" l="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39" i="6" s="1"/>
  <c r="I40" i="6" s="1"/>
  <c r="I41" i="6" s="1"/>
  <c r="M15" i="9"/>
  <c r="M16" i="9" l="1"/>
  <c r="M17" i="9" l="1"/>
  <c r="M18" i="9" s="1"/>
  <c r="M19" i="9" s="1"/>
  <c r="M20" i="9" s="1"/>
  <c r="M21" i="9" s="1"/>
  <c r="M22" i="9" s="1"/>
  <c r="M23" i="9" s="1"/>
  <c r="M24" i="9" s="1"/>
  <c r="M25" i="9" s="1"/>
  <c r="M26" i="9" s="1"/>
  <c r="M27" i="9" s="1"/>
  <c r="M28" i="9" s="1"/>
  <c r="M29" i="9" s="1"/>
  <c r="M30" i="9" s="1"/>
  <c r="M31" i="9" s="1"/>
  <c r="M32" i="9" s="1"/>
  <c r="M33" i="9" s="1"/>
  <c r="M34" i="9" s="1"/>
  <c r="M35" i="9" s="1"/>
  <c r="M36" i="9" s="1"/>
  <c r="M37" i="9" s="1"/>
  <c r="M38" i="9" s="1"/>
  <c r="M39" i="9" s="1"/>
  <c r="M40" i="9" s="1"/>
  <c r="M41" i="9" s="1"/>
  <c r="M42" i="9" s="1"/>
  <c r="M43" i="9" s="1"/>
  <c r="M44" i="9" s="1"/>
  <c r="M45" i="9" s="1"/>
  <c r="M46" i="9" s="1"/>
  <c r="M47" i="9" s="1"/>
  <c r="M48" i="9" s="1"/>
  <c r="M49" i="9" s="1"/>
  <c r="M50" i="9" s="1"/>
  <c r="M51" i="9" s="1"/>
  <c r="M52" i="9" s="1"/>
  <c r="M53" i="9" s="1"/>
  <c r="M54" i="9" s="1"/>
  <c r="M55" i="9" s="1"/>
  <c r="M56" i="9" s="1"/>
  <c r="M57" i="9" s="1"/>
  <c r="M58" i="9" s="1"/>
  <c r="M59" i="9" s="1"/>
  <c r="M60" i="9" s="1"/>
  <c r="M61" i="9" s="1"/>
  <c r="M62" i="9" s="1"/>
  <c r="M63" i="9" s="1"/>
  <c r="M64" i="9" s="1"/>
  <c r="M65" i="9" s="1"/>
  <c r="M66" i="9" s="1"/>
  <c r="M67" i="9" s="1"/>
  <c r="M68" i="9" s="1"/>
  <c r="M69" i="9" s="1"/>
  <c r="M70" i="9" s="1"/>
  <c r="M71" i="9" s="1"/>
  <c r="M72" i="9" s="1"/>
  <c r="M73" i="9" s="1"/>
  <c r="M74" i="9" s="1"/>
  <c r="M75" i="9" s="1"/>
  <c r="M76" i="9" s="1"/>
  <c r="M77" i="9" s="1"/>
  <c r="M78" i="9" s="1"/>
  <c r="M79" i="9" s="1"/>
  <c r="M80" i="9" s="1"/>
  <c r="M81" i="9" s="1"/>
  <c r="M82" i="9" s="1"/>
  <c r="M83" i="9" s="1"/>
  <c r="M84" i="9" s="1"/>
  <c r="M85" i="9" s="1"/>
  <c r="M86" i="9" s="1"/>
  <c r="M87" i="9" s="1"/>
  <c r="M88" i="9" s="1"/>
  <c r="M89" i="9" s="1"/>
  <c r="M90" i="9" s="1"/>
  <c r="M91" i="9" s="1"/>
  <c r="M92" i="9" s="1"/>
  <c r="M93" i="9" s="1"/>
  <c r="M94" i="9" s="1"/>
  <c r="M95" i="9" s="1"/>
  <c r="M96" i="9" s="1"/>
  <c r="M97" i="9" s="1"/>
  <c r="M98" i="9" s="1"/>
  <c r="M99" i="9" s="1"/>
  <c r="M100" i="9" s="1"/>
  <c r="M101" i="9" s="1"/>
  <c r="M102" i="9" s="1"/>
  <c r="M103" i="9" s="1"/>
  <c r="M104" i="9" s="1"/>
  <c r="M105" i="9" s="1"/>
  <c r="M106" i="9" s="1"/>
  <c r="M107" i="9" s="1"/>
  <c r="M108" i="9" s="1"/>
  <c r="M109" i="9" s="1"/>
  <c r="M110" i="9" s="1"/>
  <c r="M111" i="9" s="1"/>
  <c r="M112" i="9" s="1"/>
  <c r="M113" i="9" s="1"/>
  <c r="M114" i="9" s="1"/>
  <c r="M115" i="9" s="1"/>
  <c r="M116" i="9" s="1"/>
  <c r="M117" i="9" s="1"/>
  <c r="M118" i="9" s="1"/>
  <c r="M119" i="9" s="1"/>
  <c r="M120" i="9" s="1"/>
  <c r="M121" i="9" s="1"/>
  <c r="M122" i="9" s="1"/>
  <c r="M123" i="9" s="1"/>
  <c r="M124" i="9" s="1"/>
  <c r="M125" i="9" s="1"/>
  <c r="M126" i="9" s="1"/>
  <c r="M127" i="9" s="1"/>
  <c r="M128" i="9" s="1"/>
  <c r="M129" i="9" s="1"/>
</calcChain>
</file>

<file path=xl/sharedStrings.xml><?xml version="1.0" encoding="utf-8"?>
<sst xmlns="http://schemas.openxmlformats.org/spreadsheetml/2006/main" count="5039" uniqueCount="1663">
  <si>
    <r>
      <rPr>
        <b/>
        <u/>
        <sz val="12"/>
        <color theme="1"/>
        <rFont val="Arial"/>
        <family val="2"/>
      </rPr>
      <t>English:</t>
    </r>
    <r>
      <rPr>
        <sz val="12"/>
        <color theme="1"/>
        <rFont val="Arial"/>
        <family val="2"/>
      </rPr>
      <t xml:space="preserve"> Select the language below (line B10)</t>
    </r>
  </si>
  <si>
    <r>
      <rPr>
        <b/>
        <u/>
        <sz val="12"/>
        <color theme="1"/>
        <rFont val="Arial"/>
        <family val="2"/>
      </rPr>
      <t>Français:</t>
    </r>
    <r>
      <rPr>
        <sz val="12"/>
        <color theme="1"/>
        <rFont val="Arial"/>
        <family val="2"/>
      </rPr>
      <t xml:space="preserve"> Veuillez choisir la langue ci-dessous (rangée B10)</t>
    </r>
  </si>
  <si>
    <r>
      <rPr>
        <b/>
        <u/>
        <sz val="12"/>
        <color theme="1"/>
        <rFont val="Arial"/>
        <family val="2"/>
      </rPr>
      <t>Español:</t>
    </r>
    <r>
      <rPr>
        <sz val="12"/>
        <color theme="1"/>
        <rFont val="Arial"/>
        <family val="2"/>
      </rPr>
      <t xml:space="preserve"> Seleccione el idioma abajo (fila B10)</t>
    </r>
  </si>
  <si>
    <t>English</t>
  </si>
  <si>
    <t>PRIORITIZED ABOVE ALLOCATION REQUEST (PAAR)</t>
  </si>
  <si>
    <t>Version: August 2018</t>
  </si>
  <si>
    <r>
      <rPr>
        <b/>
        <u/>
        <sz val="12"/>
        <color theme="1"/>
        <rFont val="Arial"/>
        <family val="2"/>
      </rPr>
      <t>English:</t>
    </r>
    <r>
      <rPr>
        <sz val="12"/>
        <color theme="1"/>
        <rFont val="Arial"/>
        <family val="2"/>
      </rPr>
      <t xml:space="preserve"> Select the language below (line B12)</t>
    </r>
  </si>
  <si>
    <r>
      <rPr>
        <b/>
        <u/>
        <sz val="12"/>
        <color theme="1"/>
        <rFont val="Arial"/>
        <family val="2"/>
      </rPr>
      <t>Français:</t>
    </r>
    <r>
      <rPr>
        <sz val="12"/>
        <color theme="1"/>
        <rFont val="Arial"/>
        <family val="2"/>
      </rPr>
      <t xml:space="preserve"> Veuillez choisir la langue ci-dessous (rangée B12)</t>
    </r>
  </si>
  <si>
    <r>
      <rPr>
        <b/>
        <u/>
        <sz val="12"/>
        <color theme="1"/>
        <rFont val="Arial"/>
        <family val="2"/>
      </rPr>
      <t>Español:</t>
    </r>
    <r>
      <rPr>
        <sz val="12"/>
        <color theme="1"/>
        <rFont val="Arial"/>
        <family val="2"/>
      </rPr>
      <t xml:space="preserve"> Seleccione el idioma abajo (fila B12)</t>
    </r>
  </si>
  <si>
    <t>Language</t>
  </si>
  <si>
    <t>SUMMARY INFORMATION</t>
  </si>
  <si>
    <t>Country</t>
  </si>
  <si>
    <t>Component(s)</t>
  </si>
  <si>
    <t>Funding request this request relates to</t>
  </si>
  <si>
    <t>Currency</t>
  </si>
  <si>
    <t>Total above allocation request</t>
  </si>
  <si>
    <t>CONTEXTUAL INFORMATION</t>
  </si>
  <si>
    <t>Provide contextual information relevant to the prioritized above allocation request, explaining why the key modules proposed are prioritized for additional funding. The response may include for example: 
• any highlights of the epidemiological context
• outstanding programmatic gaps that need to be addressed 
• any considerations or data that informed the request
• explanations clarifying linkages to the allocation funding
For additional space, the applicant can expand the row height for a bigger box to include rationale</t>
  </si>
  <si>
    <t>Provide in the table below a prioritized above allocation request which, if deemed technically sound and strategically focused by the TRP, could be funded using savings or efficiencies identified during grant-making, or put on the Register of Unfunded Quality Demand to be financed should additional resources become available from the Global Fund or other funding actors (e.g. private donors and approved public mechanisms such as UNITAID and Debt2Health). This above allocation request should present a coherent investment approach with a limited number of interventions intended to achieve high impact and include a clear and detailed rationale and should be aligned with the programming of the allocation. The applicant should indicate a relative priority order for funding each intervention or set of interventions requested (i.e. high, medium or low priority), if additional resources become available. In line with the Global Fund’s Strategy to maximize impact and end the epidemics, the prioritized above allocation request should be ambitious (for example, representing at least 30-50 percent of the allocation amount). 
Note: The modules/interventions of the request should be ranked in order of decreasing importance (with priority level 'high' meaning highest priority/importance).In order to align with the Global Fund modules and interventions, please select them from each drop-down.
Table guidance for the applicant:
• Select ONLY the standardised Global Fund modules and interventions from the dropdown
• For additional space, the applicant can expand the width and height of each cell for a bigger box to include rationale
• For additional modules (incase there is insufficient space), please insert additional rows.
• If there is insufficient space under the Brief Rationale section, the applicant can use the second tab, "Add Info-Info Supp-Info Ad" and follow the given instructions.</t>
  </si>
  <si>
    <t>Applicant priority rating</t>
  </si>
  <si>
    <t>Module</t>
  </si>
  <si>
    <t xml:space="preserve">Intervention </t>
  </si>
  <si>
    <t>Amount requested</t>
  </si>
  <si>
    <t>Amount requested (USD)</t>
  </si>
  <si>
    <t>Brief Rationale, including expected outcomes and impact 
(explain how the request builds on the allocation)</t>
  </si>
  <si>
    <t>TRP recommended amount</t>
  </si>
  <si>
    <t>TRP recommended amount (USD)</t>
  </si>
  <si>
    <t>TRP priority rating</t>
  </si>
  <si>
    <t>TRP brief rational (only mandatory for "not quality demand", "partially recommended" amounts and when the priority rating differs)</t>
  </si>
  <si>
    <t>TOTAL AMOUNT</t>
  </si>
  <si>
    <t>ADDITIONAL INFORMATION</t>
  </si>
  <si>
    <t>Instructions for Applicant:
• Select the corresponding module
• Select the corresponding intervention
• Enter the corresponding requested amount
• Enter the additional information you wish to add to the Brief Rationale section from the tab "Applicant-Candidat-Solicitante"</t>
  </si>
  <si>
    <t>Intervention</t>
  </si>
  <si>
    <t>Additional rationale</t>
  </si>
  <si>
    <t>Language2</t>
  </si>
  <si>
    <t>Document Title</t>
  </si>
  <si>
    <t>Version</t>
  </si>
  <si>
    <t>Header 1</t>
  </si>
  <si>
    <t>Summary Info 1</t>
  </si>
  <si>
    <t>Summary Info 2</t>
  </si>
  <si>
    <t>Summary Info 3</t>
  </si>
  <si>
    <t>Summary Info 4</t>
  </si>
  <si>
    <t>Summary Info 5</t>
  </si>
  <si>
    <t>Header 2</t>
  </si>
  <si>
    <t>Header 2 Instructions</t>
  </si>
  <si>
    <t>Header 3</t>
  </si>
  <si>
    <t>Header 3 Instructions</t>
  </si>
  <si>
    <t>PAAR 1</t>
  </si>
  <si>
    <t>PAAR 2</t>
  </si>
  <si>
    <t>PAAR 3</t>
  </si>
  <si>
    <t>PAAR 4</t>
  </si>
  <si>
    <t>PAAR 5</t>
  </si>
  <si>
    <t>PAAR 6</t>
  </si>
  <si>
    <t>PAAR 7</t>
  </si>
  <si>
    <t>PAAR 8</t>
  </si>
  <si>
    <t>PAAR 9</t>
  </si>
  <si>
    <t>PAAR 10</t>
  </si>
  <si>
    <t>PAAR 11</t>
  </si>
  <si>
    <t>Header 4</t>
  </si>
  <si>
    <t>Header 4 Instructions</t>
  </si>
  <si>
    <t>Additional Info 1</t>
  </si>
  <si>
    <t>Additional Info 2</t>
  </si>
  <si>
    <t>Additional Info 3</t>
  </si>
  <si>
    <t>Additional Info 4</t>
  </si>
  <si>
    <r>
      <t xml:space="preserve">Provide contextual information relevant to the prioritized above allocation request, explaining why the key modules proposed are prioritized for additional funding. The response may include for example: 
• any highlights of the epidemiological context
• outstanding programmatic gaps that need to be addressed 
• any considerations or data that informed the request
• explanations clarifying linkages to the allocation funding
</t>
    </r>
    <r>
      <rPr>
        <b/>
        <sz val="11"/>
        <color theme="1"/>
        <rFont val="Calibri"/>
        <family val="2"/>
        <scheme val="minor"/>
      </rPr>
      <t>For additional space, the applicant can expand the row height for a bigger box to include rationale</t>
    </r>
  </si>
  <si>
    <r>
      <t xml:space="preserve">Provide in the table below a prioritized above allocation request which, if deemed technically sound and strategically focused by the TRP, could be funded using savings or efficiencies identified during grant-making, or put on the Register of Unfunded Quality Demand to be financed should additional resources become available from the Global Fund or other funding actors (e.g. private donors and approved public mechanisms such as UNITAID and Debt2Health). This above allocation request should present a coherent investment approach with a limited number of interventions intended to achieve high impact and include a clear and detailed rationale and should be aligned with the programming of the allocation. The applicant should indicate a relative priority order for funding each intervention or set of interventions requested (i.e. high, medium or low priority), if additional resources become available. In line with the Global Fund’s Strategy to maximize impact and end the epidemics, the prioritized above allocation request should be ambitious (for example, representing at least 30-50 percent of the allocation amount). 
Note: The modules/interventions of the request should be ranked in order of decreasing importance (with priority level 'high' meaning highest priority/importance).In order to align with the Global Fund modules and interventions, please select them from each drop-down.
</t>
    </r>
    <r>
      <rPr>
        <b/>
        <sz val="11"/>
        <color theme="1"/>
        <rFont val="Calibri"/>
        <family val="2"/>
        <scheme val="minor"/>
      </rPr>
      <t>Table guidance for the applicant:
• Select ONLY the standardised Global Fund modules and interventions from the dropdown
• For additional space, the applicant can expand the width and height of each cell for a bigger box to include rationale
• For additional modules (incase there is insufficient space), please insert additional rows.
• If there is insufficient space under the Brief Rationale section, the applicant can use the second tab, "Add Info-Info Supp-Info Ad" and follow the given instructions.</t>
    </r>
  </si>
  <si>
    <t>Français</t>
  </si>
  <si>
    <t>Langue</t>
  </si>
  <si>
    <t>DEMANDE HIÉRARCHISÉE DE FINANCEMENT AU-DELÀ DE LA SOMME ALLOUÉE (PAAR)</t>
  </si>
  <si>
    <r>
      <t>Version: Ao</t>
    </r>
    <r>
      <rPr>
        <sz val="11"/>
        <color theme="1"/>
        <rFont val="Calibri"/>
        <family val="2"/>
      </rPr>
      <t>ût</t>
    </r>
    <r>
      <rPr>
        <sz val="11"/>
        <color theme="1"/>
        <rFont val="Calibri"/>
        <family val="2"/>
        <scheme val="minor"/>
      </rPr>
      <t xml:space="preserve"> 2018</t>
    </r>
  </si>
  <si>
    <t>RESUME D'INFORMATION</t>
  </si>
  <si>
    <t>Composante(s)</t>
  </si>
  <si>
    <t>Demande de financement reliée à cette requête</t>
  </si>
  <si>
    <t>Devise</t>
  </si>
  <si>
    <t>Montant total du PAAR</t>
  </si>
  <si>
    <t>INFORMATION CONTEXTUELLE</t>
  </si>
  <si>
    <r>
      <t xml:space="preserve">Fournir des informations contextuelles pertinentes à la demande hiérarchisée de financement au-delà de la somme allouée, en expliquant pourquoi les modules clés proposés sont priorisés pour un financement supplémentaire. La réponse peut inclure par exemple:
• les faits saillants du contexte épidémiologique
• des lacunes programmatiques exceptionnelles qui doivent être corrigées
• toutes les considérations ou données qui ont informé la demande
• des explications clarifiant les liens avec la demande de financement de l'allocation
</t>
    </r>
    <r>
      <rPr>
        <b/>
        <sz val="11"/>
        <color theme="1"/>
        <rFont val="Calibri"/>
        <family val="2"/>
        <scheme val="minor"/>
      </rPr>
      <t>Pour plus d'espace, le candidat peut augmenter la largeur et la hauteur de chaque cellule.</t>
    </r>
  </si>
  <si>
    <r>
      <t>DEMANDE HI</t>
    </r>
    <r>
      <rPr>
        <sz val="11"/>
        <color theme="1"/>
        <rFont val="Calibri"/>
        <family val="2"/>
      </rPr>
      <t>É</t>
    </r>
    <r>
      <rPr>
        <sz val="11"/>
        <color theme="1"/>
        <rFont val="Calibri"/>
        <family val="2"/>
        <scheme val="minor"/>
      </rPr>
      <t>RARCHIS</t>
    </r>
    <r>
      <rPr>
        <sz val="11"/>
        <color theme="1"/>
        <rFont val="Calibri"/>
        <family val="2"/>
      </rPr>
      <t>É</t>
    </r>
    <r>
      <rPr>
        <sz val="11"/>
        <color theme="1"/>
        <rFont val="Calibri"/>
        <family val="2"/>
        <scheme val="minor"/>
      </rPr>
      <t>E DE FINANCEMENT AU-DEL</t>
    </r>
    <r>
      <rPr>
        <sz val="11"/>
        <color theme="1"/>
        <rFont val="Calibri"/>
        <family val="2"/>
      </rPr>
      <t>À</t>
    </r>
    <r>
      <rPr>
        <sz val="11"/>
        <color theme="1"/>
        <rFont val="Calibri"/>
        <family val="2"/>
        <scheme val="minor"/>
      </rPr>
      <t xml:space="preserve"> DE LA SOMME ALLOU</t>
    </r>
    <r>
      <rPr>
        <sz val="11"/>
        <color theme="1"/>
        <rFont val="Calibri"/>
        <family val="2"/>
      </rPr>
      <t>É</t>
    </r>
    <r>
      <rPr>
        <sz val="11"/>
        <color theme="1"/>
        <rFont val="Calibri"/>
        <family val="2"/>
        <scheme val="minor"/>
      </rPr>
      <t>E (PAAR)</t>
    </r>
  </si>
  <si>
    <r>
      <t xml:space="preserve">Fournir dans le tableau ci-dessous une demande prioritaire supérieure à la somme allouée qui, si jugée techniquement solide et stratégiquement centréee par le TRP, pourrait être financée en utilisant les économies ou les ressources identifiées lors de l'octroi des subventions, ou inscrite au registre des demandes de qualité non financées pour être financée si des ressources devenaient disponibles auprès du Fonds mondial ou d'autres acteurs de financement (par exemple des donateurs privés et des mécanismes publics approuvés tels qu'UNITAID et Debt2Health). Cette demande d'allocation ci-dessus devrait présenter une approche d'investissement cohérente avec un nombre limité d'interventions destinées à avoir un impact élevé et inclure une justification claire et détaillée devant être alignée à la programmation de l'allocation. Le demandeur doit indiquer un ordre de priorité relatif au financement de chaque intervention ou ensemble d'interventions demandées (priorité élevée, moyenne ou faible), si des ressources supplémentaires deviennent disponibles. Conformément à la stratégie du Fonds mondial visant à maximiser l'impact et à mettre fin aux épidémies, la demande d'allocation prioritaire ci-dessus devrait être ambitieuse (par exemple, représenter au moins 30-50% du montant de l'allocation).
Note: Les modules / interventions de la demande doivent être classés par ordre d'importance décroissante (avec le niveau de priorité «élevé», indiquant la priorité / importance). Afin de s'aligner aux modules et interventions du Fonds mondial, veuillez les sélectionner dans la liste.
</t>
    </r>
    <r>
      <rPr>
        <b/>
        <sz val="11"/>
        <color theme="1"/>
        <rFont val="Calibri"/>
        <family val="2"/>
        <scheme val="minor"/>
      </rPr>
      <t>Guide de table pour le candidat
• Sélectionner UNIQUEMENT les modules et les interventions proposés et normalisés du Fonds mondial 
• Pour plus d'espace, le candidat peut augmenter la largeur et la hauteur de chaque cellule et / ou insérer et fusionner des cellules supplémentaires pour une boîte plus grande afin d'inclure une justification
• Si le candidat souhaite ajouter des interventions, il peut inserer des lignes.
• Si l'espace donné dans la Brève justification n'est pas assez, seulement si absolument nécessaire, le candidat peut utiliser la deuxième tab "Add Info-Info Supp-Info Ad" and suivre les instructions qui y sont données.</t>
    </r>
  </si>
  <si>
    <t>Cote de priorité (par le candidat)</t>
  </si>
  <si>
    <t>Montant demandé</t>
  </si>
  <si>
    <t>Montant demandé (USD)</t>
  </si>
  <si>
    <t>MONTANT TOTAL</t>
  </si>
  <si>
    <t>Instruction pour le candidat: 
• Entrer le module concerné
• Entrer l'intervention concernée
• Entrer le montant demandé concerné
• Entrer les informations additionnelles que vous voulez ajouter à la justification de la tab principale "Applicant-Candidat-Solicitante"</t>
  </si>
  <si>
    <t>Justification supplémentaire</t>
  </si>
  <si>
    <t>Español</t>
  </si>
  <si>
    <t>Idioma</t>
  </si>
  <si>
    <t>SOLICITUD PRIORIZADA DE MONTO POR ENCIMA DE LA ASIGNACIÓN (PAAR)</t>
  </si>
  <si>
    <r>
      <t>Versi</t>
    </r>
    <r>
      <rPr>
        <sz val="11"/>
        <color theme="1"/>
        <rFont val="Calibri"/>
        <family val="2"/>
      </rPr>
      <t>ó</t>
    </r>
    <r>
      <rPr>
        <sz val="11"/>
        <color theme="1"/>
        <rFont val="Calibri"/>
        <family val="2"/>
        <scheme val="minor"/>
      </rPr>
      <t>n: Agosto 2018</t>
    </r>
  </si>
  <si>
    <t>INFORMACIÓN RESUMIDA</t>
  </si>
  <si>
    <t>Componente(s)</t>
  </si>
  <si>
    <t>Solicitud de financiamiento relacionada con esta solicitud de monto por encima de la asignación</t>
  </si>
  <si>
    <t>Moneda</t>
  </si>
  <si>
    <t xml:space="preserve">Total de solicitud de monto por encima de la asignación </t>
  </si>
  <si>
    <t>INFORMACIÓN CONTEXTUAL</t>
  </si>
  <si>
    <r>
      <t xml:space="preserve">Aporte información contextual relevante a la solicitud de monto por encima de la asignación, explicando por qué los módulos clave propuestos tienen prioridad para financiamiento adicional. La respuesta puede incluir, por ejemplo:
• puntos destacados del contexto epidemiológico
• deficiencias programáticas pendientes que deben abordarse
• consideraciones o datos que informaron la solicitud
• explicaciones clarificando los vínculos con el financiamiento asignado
</t>
    </r>
    <r>
      <rPr>
        <b/>
        <sz val="11"/>
        <color theme="1"/>
        <rFont val="Calibri"/>
        <family val="2"/>
        <scheme val="minor"/>
      </rPr>
      <t>Si necesita espacio adicional, el solicitante puede ampliar el ancho y alto de cada celda y / o insertar y fusionar celdas adicionales para obtener un espacio mayor para la justificación</t>
    </r>
  </si>
  <si>
    <r>
      <t>SOLICITUD PRIORIZADA DE MONTO POR ENCIMA DE LA ASIGNACI</t>
    </r>
    <r>
      <rPr>
        <sz val="11"/>
        <color theme="1"/>
        <rFont val="Calibri"/>
        <family val="2"/>
      </rPr>
      <t>Ó</t>
    </r>
    <r>
      <rPr>
        <sz val="11"/>
        <color theme="1"/>
        <rFont val="Calibri"/>
        <family val="2"/>
        <scheme val="minor"/>
      </rPr>
      <t>N (PAAR)</t>
    </r>
  </si>
  <si>
    <r>
      <t xml:space="preserve">En la tabla inferior, detalle la solicitud priorizada de monto por encima de la asignación que, de ser considerada técnicamente sólida y con enfoque estratégico por el PRT, podría ser financiada con ahorros o eficiencias identificados durante la preparación de la subvención, o ser inscrita en el Registro de Demanda de Calidad No Financiada cuyo financiamiento depende de que se obtengan nuevos recursos del Fondo Mundial u otros actores (por ejemplo, donantes privados y mecanismos públicos aprobados como UNITAID y Debt2Health). La solicitud de monto por encima de la asignación debe presentar un enfoque de inversión coherente con un número limitado de intervenciones destinadas a lograr un alto impacto e incluir una justificación clara y detallada, y debe estar en consonancia con la programación de la asignación. El solicitante debe indicar un orden de prioridad relativa para financiar cada intervención o conjunto de intervenciones solicitadas (alta, media o baja prioridad), si hay recursos adicionales disponibles. De acuerdo con la Estrategia del Fondo Mundial para maximizar el impacto y poner fin a las epidemias, la solicitud priorizada de monto por encima de la asignación debe ser ambiciosa (por ejemplo, ha de representar al menos entre el 30% y el 50% del monto de la asignación).     
Nota: Los módulos / intervenciones de la solicitud deben clasificarse por orden de importancia decreciente (donde un nivel de prioridad "alto" representa la más alta prioridad/importancia). Para alinearse con los módulos e intervenciones del Fondo Mundial, selecciónelos de cada menú desplegable.
</t>
    </r>
    <r>
      <rPr>
        <b/>
        <sz val="11"/>
        <color theme="1"/>
        <rFont val="Calibri"/>
        <family val="2"/>
        <scheme val="minor"/>
      </rPr>
      <t>Cuadro de orientación para el solcitante
•Seleccione los módulos e intervenciones estandarizados del Fondo Mundial
• Si necesita espacio adicional, el solicitante puede ampliar el ancho y alto de cada celda y / o insertar y fusionar celdas adicionales para obtener un espacio mayor para la justificación
• Si el solicitante desea incluir más intervenciones, puede insertar filas adionales
• Si en el campo "Breve justificación" no hay espacio suficiente, sólo si absolutamente necesario, el solicitante puede usar la hoja "Add Info-Info Supp-Info Ad" y seguir las instrucciones disponibles.</t>
    </r>
  </si>
  <si>
    <t>Nivel de prioridad (para el Solicitante)</t>
  </si>
  <si>
    <t>Módulo</t>
  </si>
  <si>
    <t>Intervenciones</t>
  </si>
  <si>
    <t>Monto solicitado</t>
  </si>
  <si>
    <t>Monto solicitado (USD)</t>
  </si>
  <si>
    <t>MONTO TOTAL</t>
  </si>
  <si>
    <t>Instrucciones para el solicitante:
• Escribe el módulo correspondiente
• Escribe la intervención correspondiente
• Escribe el monto solicitado correspondiente
• Escribe la información adicional que desea agregar a la justificación en la hoja principal "Applicant-Candidat-Solicitante"</t>
  </si>
  <si>
    <t>Intervención</t>
  </si>
  <si>
    <t>Justificación adicional</t>
  </si>
  <si>
    <t>Component</t>
  </si>
  <si>
    <t>Applicant Priority Rating</t>
  </si>
  <si>
    <t>HIV/AIDS</t>
  </si>
  <si>
    <t>USD</t>
  </si>
  <si>
    <t>Comprehensive prevention programs for men who have sex with men</t>
  </si>
  <si>
    <t>Prevention programs for general population</t>
  </si>
  <si>
    <t>Behavioral interventions as part of programs for the general population</t>
  </si>
  <si>
    <t>Tuberculosis</t>
  </si>
  <si>
    <t>EUR</t>
  </si>
  <si>
    <t>Comprehensive prevention programs for people who inject drugs and their partners</t>
  </si>
  <si>
    <t>Condoms as part of programs for the general population</t>
  </si>
  <si>
    <t>Malaria</t>
  </si>
  <si>
    <t>Comprehensive prevention programs for sex workers and their clients</t>
  </si>
  <si>
    <t>Male circumcision</t>
  </si>
  <si>
    <t>RSSH</t>
  </si>
  <si>
    <t>Comprehensive prevention programs for transgender people</t>
  </si>
  <si>
    <t>Diagnosis and treatment of sexually transmitted infections and other sexual health services for the general population</t>
  </si>
  <si>
    <t>TB/HIV</t>
  </si>
  <si>
    <t>Comprehensive programs for people in prisons and other closed settings</t>
  </si>
  <si>
    <t>Orphan and vulnerable children package</t>
  </si>
  <si>
    <t>Integrated</t>
  </si>
  <si>
    <t>HIV Testing Services</t>
  </si>
  <si>
    <t>Linkages between HIV programs and RMNCH</t>
  </si>
  <si>
    <t>VIH/SIDA</t>
  </si>
  <si>
    <t>Prevention of mother-to-child transmission</t>
  </si>
  <si>
    <t>Gender-based violence prevention and treatment programs for general population</t>
  </si>
  <si>
    <t>Tuberculose</t>
  </si>
  <si>
    <t>Prevention programs for adolescents and youth, in and out of school</t>
  </si>
  <si>
    <t>Other interventions for the general population</t>
  </si>
  <si>
    <t>Paludisme</t>
  </si>
  <si>
    <t>Community empowerment for men who have sex with men</t>
  </si>
  <si>
    <t>SRPS</t>
  </si>
  <si>
    <t>Prevention programs for other vulnerable populations</t>
  </si>
  <si>
    <t>Addressing stigma, discrimination and violence against men who have sex with men</t>
  </si>
  <si>
    <t>TB/VIH</t>
  </si>
  <si>
    <t>TRP Priority Rating</t>
  </si>
  <si>
    <t>Program management</t>
  </si>
  <si>
    <t>Behavioral interventions for men who have sex with men</t>
  </si>
  <si>
    <t>Integré</t>
  </si>
  <si>
    <t>Programs to reduce human rights-related barriers to HIV services</t>
  </si>
  <si>
    <t>Condoms and lubricant programming for men who have sex with men</t>
  </si>
  <si>
    <t>Pre-exposure prophylaxis (PrEP) for men who have sex with men</t>
  </si>
  <si>
    <t>Treatment, care and support</t>
  </si>
  <si>
    <t>Harm reduction interventions for men who have sex with men who inject drugs</t>
  </si>
  <si>
    <t>RSSH: Procurement and supply chain management systems</t>
  </si>
  <si>
    <t>HIV testing services for men who have sex with men</t>
  </si>
  <si>
    <t>SRSS</t>
  </si>
  <si>
    <t>RSSH: Health management information system and monitoring and evaluation</t>
  </si>
  <si>
    <t>Diagnosis and treatment of sexually transmitted infections and other sexual health services for men who have sex with men</t>
  </si>
  <si>
    <t>RSSH: Human resources for health, including community health workers</t>
  </si>
  <si>
    <t>Prevention and management of coinfections and comorbidities men who have sex with men</t>
  </si>
  <si>
    <t>Integrados</t>
  </si>
  <si>
    <t>RSSH: Integrated service delivery and quality improvement</t>
  </si>
  <si>
    <t>Interventions for young men who have sex with men</t>
  </si>
  <si>
    <t>RSSH: Financial management systems</t>
  </si>
  <si>
    <t>Other interventions for men who have sex with men</t>
  </si>
  <si>
    <t>RSSH: National health strategies</t>
  </si>
  <si>
    <t>Community empowerment for sex workers</t>
  </si>
  <si>
    <t>Disease</t>
  </si>
  <si>
    <t>RSSH: Community responses and systems</t>
  </si>
  <si>
    <t>Addressing stigma, discrimination and violence against sex workers</t>
  </si>
  <si>
    <t>RSSH: Program management</t>
  </si>
  <si>
    <t>Behavioral interventions for sex workers</t>
  </si>
  <si>
    <t>Multidrug-resistant TB</t>
  </si>
  <si>
    <t>Condoms and lubricant programming for sex workers</t>
  </si>
  <si>
    <t>Pre-exposure prophylaxis (PrEP) for sex workers</t>
  </si>
  <si>
    <t>TB care and prevention</t>
  </si>
  <si>
    <t>Harm reduction interventions for sex workers who inject drugs</t>
  </si>
  <si>
    <t>HIV testing services for sex workers</t>
  </si>
  <si>
    <t>Applicant Rating</t>
  </si>
  <si>
    <t>Diagnosis and treatment of sexually transmittedinfections and othersexual and reproductivehealth services for sex workers</t>
  </si>
  <si>
    <t>Prevention and management of co-infections and co-morbidities for sex workers</t>
  </si>
  <si>
    <t>Interventions for young people who sell sex</t>
  </si>
  <si>
    <t>Programmes de prévention complets destinés aux hommes ayant des rapports sexuels avec des hommes (HSH)</t>
  </si>
  <si>
    <t>Programas de prevención integral para hombres que tienen relaciones sexuales con hombres</t>
  </si>
  <si>
    <t>Other interventions for sex workers and their clients</t>
  </si>
  <si>
    <t>Programmes de prévention complets destinés aux consommateurs de drogues injectables et à leurs partenaires</t>
  </si>
  <si>
    <t>Programas de prevención integral para personas que consumen drogas y sus parejas</t>
  </si>
  <si>
    <t>Community empowerment for people who inject drugs</t>
  </si>
  <si>
    <t>Programmes de prévention complets destinés aux professionnels du sexe et à leurs clients</t>
  </si>
  <si>
    <t>Programas de prevención integral para trabajadores del sexo y sus clientes</t>
  </si>
  <si>
    <t>Addressing stigma, discrimination and violence against people who inject drugs</t>
  </si>
  <si>
    <t>Programmes de prévention complets destinés aux transgenres</t>
  </si>
  <si>
    <t>Programas de prevención integral para personas transgénero</t>
  </si>
  <si>
    <t>Behavioral interventions for people who inject drugs</t>
  </si>
  <si>
    <t>Programmes complets destinés aux personnes en détention ou se trouvant dans d'autres lieux fermés</t>
  </si>
  <si>
    <t>Programas integrales para personas privadas de libertad en centros penitenciarios y otros lugares de reclusión</t>
  </si>
  <si>
    <t>Condoms and lubricant programming for people who inject drugs</t>
  </si>
  <si>
    <t>Services de dépistage du VIH</t>
  </si>
  <si>
    <t>Servicios de diagnóstico de VIH</t>
  </si>
  <si>
    <t>Case management</t>
  </si>
  <si>
    <t>Overdose prevention and management</t>
  </si>
  <si>
    <t>Prévention de la transmission de la mère à l'enfant (PTME)</t>
  </si>
  <si>
    <t>PTMI</t>
  </si>
  <si>
    <t>HIV testing services for people who inject drugs</t>
  </si>
  <si>
    <t>Programmes de prévention destinés aux adolescents et aux jeunes, scolarisés ou non</t>
  </si>
  <si>
    <t>Programas de prevención para adolescentes y jóvenes, dentro y fuera de los centros educativos</t>
  </si>
  <si>
    <t>Specific prevention interventions</t>
  </si>
  <si>
    <t>Diagnosis and treatment of sexually transmitted infections and other sexual health services for people who inject drugs</t>
  </si>
  <si>
    <t>Programmes de prévention destinés à la population générale</t>
  </si>
  <si>
    <t>Programas de prevención para la población general</t>
  </si>
  <si>
    <t>Vector control</t>
  </si>
  <si>
    <t>Needle and syringe programs for people who inject drugs and their partners</t>
  </si>
  <si>
    <t>Programmes de prévention destinés aux autres populations vulnérables</t>
  </si>
  <si>
    <t>Programas de prevención para otras poblaciones vulnerables</t>
  </si>
  <si>
    <t>Opioid substitution therapy and other drug dependence treatment for people who inject drugs</t>
  </si>
  <si>
    <t>Gestion de programme</t>
  </si>
  <si>
    <t>Gestión de programas</t>
  </si>
  <si>
    <t>Prevention and management of co-infections and comorbidities for people who inject drugs</t>
  </si>
  <si>
    <t>Programmes visant à réduire les obstacles liés aux droits humains qui entravent l'accès aux services VIH</t>
  </si>
  <si>
    <t>Programas para reducir las barreras relacionadas a los derechos humanos para acceder a los servicios de VIH</t>
  </si>
  <si>
    <t>Interventions for young people who inject drugs</t>
  </si>
  <si>
    <t>Other interventions for people who inject drugs and their partners</t>
  </si>
  <si>
    <t>Traitement, prise en charge et soutien</t>
  </si>
  <si>
    <t>Tratamiento, atención y apoyo</t>
  </si>
  <si>
    <t>Community empowerment for transgender people</t>
  </si>
  <si>
    <t>SRPS: Systèmes de gestion des achats et de la chaîne d'approvisionnement</t>
  </si>
  <si>
    <t>SRSS: Sistemas de gestión de la cadena de adquisiciones y suministros</t>
  </si>
  <si>
    <t>Addressing stigma, discrimination and violence against transgender people</t>
  </si>
  <si>
    <t>SRPS: Système de gestion et d'information sanitaire et suivi et évaluation</t>
  </si>
  <si>
    <t>SRSS: Sistemas de información en salud y monitoreo y evaluación</t>
  </si>
  <si>
    <t>Behavioral interventions for transgender people</t>
  </si>
  <si>
    <t>SRPS: Ressources humaines pour la santé, y compris agents de santé communautaires</t>
  </si>
  <si>
    <t>SRSS: Recursos humanos para la salud, incluidos trabajadores de salud comunitarios</t>
  </si>
  <si>
    <t>Condoms and lubricant programming for transgender people</t>
  </si>
  <si>
    <t>SRPS: Prestation de services intégrés et amélioration de la qualité</t>
  </si>
  <si>
    <t>SRSS: Prestación de servicios integrados y mejora de la calidad</t>
  </si>
  <si>
    <t>Pre-exposure prophylaxis (PrEP) and other biomedical interventions for transgender people</t>
  </si>
  <si>
    <t>SRPS: Système de gestion financière</t>
  </si>
  <si>
    <t>SRSS: Sistemas de gestión financiera</t>
  </si>
  <si>
    <t>Harm reduction interventions for transgender people with substance use</t>
  </si>
  <si>
    <t>SRPS: Stratégies nationales de santé</t>
  </si>
  <si>
    <t>SRSS: Estrategias nacionales de salud</t>
  </si>
  <si>
    <t>HIV testing services for transgender people</t>
  </si>
  <si>
    <t>SRPS: Ripostes et systèmes communautaires</t>
  </si>
  <si>
    <t>SRSS: Respuestas y sistemas comunitarios</t>
  </si>
  <si>
    <t>Diagnosis and treatment of sexually transmitted infections and sexual health services for transgender people</t>
  </si>
  <si>
    <t>SRPS: Gestion de programme</t>
  </si>
  <si>
    <t>SRSS: Gestión de programas</t>
  </si>
  <si>
    <t>Prevention and management of co-infections and co-morbidities for transgender people</t>
  </si>
  <si>
    <t>Tuberculose multirésistante</t>
  </si>
  <si>
    <t>Tuberculosis multirresistente</t>
  </si>
  <si>
    <t>Interventions for young transgender people</t>
  </si>
  <si>
    <t>Prise en charge et prévention de la tuberculose</t>
  </si>
  <si>
    <t>Atención y prevención de la tuberculosis</t>
  </si>
  <si>
    <t>Other interventions for transgender people</t>
  </si>
  <si>
    <t>Prise en charge des cas</t>
  </si>
  <si>
    <t>Gestión de casos</t>
  </si>
  <si>
    <t>Community empowerment for people in prisons and other closed settings</t>
  </si>
  <si>
    <t>Interventions de prévention spécifiques</t>
  </si>
  <si>
    <t>Intervenciones de prevención específicas</t>
  </si>
  <si>
    <t>Addressing stigma, discrimination and violence against people in prisons and other closed settings</t>
  </si>
  <si>
    <t>Lutte antivectorielle</t>
  </si>
  <si>
    <t>Control de vectores</t>
  </si>
  <si>
    <t>Behavioral interventions for people in prisons and other closed settings</t>
  </si>
  <si>
    <t>Changement de comportement dans le cadre des programmes destinés à la population générale</t>
  </si>
  <si>
    <t>Cambio del comportamiento como parte de programas para la población general</t>
  </si>
  <si>
    <t>Condoms and lubricant programming for people in prisons and other closed settings</t>
  </si>
  <si>
    <t>Préservatifs dans le cadre des programmes destinés à la population générale</t>
  </si>
  <si>
    <t>Preservativos como parte de programas para la población general</t>
  </si>
  <si>
    <t>Pre-exposure prophylaxis (PrEP) for people in prisons and other closed settings</t>
  </si>
  <si>
    <t>Circoncision masculine</t>
  </si>
  <si>
    <t>Circuncisión masculina</t>
  </si>
  <si>
    <t>Harm reduction interventions for people in prisons and other closed settings</t>
  </si>
  <si>
    <t>Diagnostic et traitement des infections sexuellement transmissibles et autres services liés à la santé sexuelle pour la population générale</t>
  </si>
  <si>
    <t>Diagnóstico y tratamiento de ITS y otros servicios de salud sexual y reproductiva para la población general</t>
  </si>
  <si>
    <t>HIV testing services for people in prisons and other closed settings</t>
  </si>
  <si>
    <t>Paquet d'interventions pour les orphelins et les enfants vulnérables (OEV)</t>
  </si>
  <si>
    <t>Paquete para huérfanos y niños vulnerables</t>
  </si>
  <si>
    <t>Diagnosis and treatment of sexually transmitted infections and other sexual and reproductive health services for people in prisons and other closed settings</t>
  </si>
  <si>
    <t>Liens entre les programmes de lutte contre le VIH, et la santé reproductive maternelle, néonatale et infantile</t>
  </si>
  <si>
    <t>Vínculos entre programas de VIH y la salud sexual y reproductiva, materna, neonatal e infantil</t>
  </si>
  <si>
    <t>Prevention and management of coinfections and comorbidities for people in prisons and other closed settings</t>
  </si>
  <si>
    <t>Programmes de prévention et de traitement de la violence basée sur le genre</t>
  </si>
  <si>
    <t>Programas de prevención y tratamiento de la violencia de género para la población general</t>
  </si>
  <si>
    <t>Other interventions for people in prisons and other closed settings</t>
  </si>
  <si>
    <t>Autres interventions réalisées auprès de la population générale</t>
  </si>
  <si>
    <t>Otras intervenciones para la población general</t>
  </si>
  <si>
    <t>Behavioral interventions for other vulnerable populations</t>
  </si>
  <si>
    <t>Lutte contre la stigmatisation, la discrimination et la violence contre les HSH</t>
  </si>
  <si>
    <t>Empoderamiento de las comunidades a favor de los hombres que tienen relaciones sexuales con hombres</t>
  </si>
  <si>
    <t>Male and female condoms for other vulnerable populations</t>
  </si>
  <si>
    <t>Abordar el estigma, la discriminación y la violencia contra los hombres que tienen relaciones sexuales con hombres</t>
  </si>
  <si>
    <t>HIV testing services for other vulnerable populations</t>
  </si>
  <si>
    <t>Interventions pour le changement de comportement ciblant les HSH</t>
  </si>
  <si>
    <t>Intervenciones conductuales para hombres que tienen relaciones sexuales con hombres</t>
  </si>
  <si>
    <t>Diagnosis and treatment of sexually transmitted infections and other sexual health services for other vulnerable populations</t>
  </si>
  <si>
    <t>Interventions relatives aux préservatifs et aux lubrifiants pour les HSH</t>
  </si>
  <si>
    <t>Programas de preservativos y lubricantes para hombres que tienen relaciones sexuales con hombres</t>
  </si>
  <si>
    <t>Other interventions for other vulnerable populations</t>
  </si>
  <si>
    <t>Prophylaxie préexposition (PrEP) pour les HSH</t>
  </si>
  <si>
    <t>Profilaxis previa a la exposición para hombres que tienen relaciones sexuales con hombres</t>
  </si>
  <si>
    <t>Behavioral change as part of programs for adolescent and youth</t>
  </si>
  <si>
    <t>Interventions de réduction des risques parmi les HSH consommateurs de drogues injectables</t>
  </si>
  <si>
    <t>Intervenciones de reducción de daños para hombres que tienen relaciones sexuales con hombres que consumen drogas inyectables</t>
  </si>
  <si>
    <t>Male and female condoms for adolescents and youth, in and out of school</t>
  </si>
  <si>
    <t>Services de dépistage du VIH destinés au HSH</t>
  </si>
  <si>
    <t>Servicios de pruebas de VIH para hombres que tienen relaciones sexuales con hombres</t>
  </si>
  <si>
    <t>Gender-based violence prevention and treatment programs for adolescents and youth</t>
  </si>
  <si>
    <t>Diagnostic et traitement des infections sexuellement transmissibles et autres services liés à la santé sexuelle pour les HSH</t>
  </si>
  <si>
    <t>Diagnóstico y tratamiento de ITS y otros servicios de salud sexual y reproductiva para hombres que tienen relaciones sexuales con hombres</t>
  </si>
  <si>
    <t>Pre-exposure prophylaxis (PrEP) for adolescents and youth</t>
  </si>
  <si>
    <t>Prévention et gestion des co-infections et des comorbidités HSH</t>
  </si>
  <si>
    <t>Prevención y tratamiento de coinfecciones y comorbilidades para hombres que tienen relaciones sexuales con hombres</t>
  </si>
  <si>
    <t>HIV testing services for adolescents and youth, in and out of school</t>
  </si>
  <si>
    <t>Interventions destinées aux hjeunes hommes ayant des rapports sexuels avec des hommes</t>
  </si>
  <si>
    <t>Intervenciones para hombres jóvenes que tienen relaciones sexuales con hombres</t>
  </si>
  <si>
    <t>Community mobilization and norms change</t>
  </si>
  <si>
    <t>Autres interventions ciblant les HSH</t>
  </si>
  <si>
    <t>Otras intervenciones para hombres que tienen relaciones sexuales con hombres</t>
  </si>
  <si>
    <t>Addressing stigma, discrimination and legal barriers to care for adolescents and youth</t>
  </si>
  <si>
    <t>Autonomisation communautaire parmi les professionnels du sexe</t>
  </si>
  <si>
    <t>Empoderamiento de las comunidades a favor de los trabajadores sexuales</t>
  </si>
  <si>
    <t>Socioeconomic approaches</t>
  </si>
  <si>
    <t>Lutte contre la stigmatisation, la discrimination et la violence contre les professionnels du sexe</t>
  </si>
  <si>
    <t>Abordar el estigma, la discriminación y la violencia contra los trabajadores sexuales</t>
  </si>
  <si>
    <t>Interventions pour le changement de comportement ciblant les professionnels du sexe</t>
  </si>
  <si>
    <t>Intervenciones conductuales para trabajadores sexuales</t>
  </si>
  <si>
    <t>Keeping girls in school</t>
  </si>
  <si>
    <t>Interventions relatives aux préservatifs et aux lubrifiants pour les professionnels du sexe</t>
  </si>
  <si>
    <t>Programas de preservativos y lubricantes para trabajadores sexuales</t>
  </si>
  <si>
    <t>Other interventions for adolescent and youth</t>
  </si>
  <si>
    <t>Prophylaxie préexposition (PrEP) pour les professionnels de sexe</t>
  </si>
  <si>
    <t>Profilaxis previa a la exposición para trabajadores sexuales</t>
  </si>
  <si>
    <t>Prong 1: Primary prevention of HIV infection among women of childbearing age</t>
  </si>
  <si>
    <t>Interventions de réduction des risques parmi les professionnels du sexe consommateurs des drogues injectables</t>
  </si>
  <si>
    <t>Intervenciones de reducción de daños para trabajadores sexuales que se inyectan drogas</t>
  </si>
  <si>
    <t>Prong 2: Preventing unintended pregnancies among women living with HIV</t>
  </si>
  <si>
    <t>Services de dépistage du VIH destinés aux professionnels du sexe</t>
  </si>
  <si>
    <t>Servicios de pruebas de VIH para trabajadores sexuales</t>
  </si>
  <si>
    <t>Prong 3: Preventing vertical HIV transmission</t>
  </si>
  <si>
    <t>Diagnostic et traitement des IST et autres services liés à la santé sexuelle et reproductive pour les professionnels du sexe</t>
  </si>
  <si>
    <t>Diagnóstico y tratamiento de ITS y otros servicios de salud sexual y reproductiva para trabajadores sexuales</t>
  </si>
  <si>
    <t>Prong 4: Treatment, care and support to mothers living with HIV, their children and families</t>
  </si>
  <si>
    <t>Prévention et gestion des co-infections et des comorbidités pour les professionnels du sexe</t>
  </si>
  <si>
    <t>Prevención y tratamiento de coinfecciones y comorbilidades para trabajadores sexuales</t>
  </si>
  <si>
    <t>Other interventions for PMTCT</t>
  </si>
  <si>
    <t>Interventions destinées aux jeunes ayant des rapports sexuels payants</t>
  </si>
  <si>
    <t>Intervenciones para jóvenes trabajadores sexuales</t>
  </si>
  <si>
    <t>Differentiated HIV testing services</t>
  </si>
  <si>
    <t>Autres interventions ciblant les professionnels du sexe et de leurs clients</t>
  </si>
  <si>
    <t>Otras intervenciones para trabajadores sexuales y sus clientes</t>
  </si>
  <si>
    <t>HIV care</t>
  </si>
  <si>
    <t>Autonomisation communautaire parmi les consommateurs de drogues injectables</t>
  </si>
  <si>
    <t>Empoderamiento de las comunidades a favor de personas que se inyectan drogas</t>
  </si>
  <si>
    <t>Differentiated antiretroviral therapy service delivery</t>
  </si>
  <si>
    <t>Lutte contre la stigmatisation, la discrimination et la violence contre les consommateurs de drogues injectables</t>
  </si>
  <si>
    <t>Abordar el estigma, la discriminación y la violencia contra personas que consumen drogas inyectables</t>
  </si>
  <si>
    <t>Treatment monitoring - drug resistance surveillance</t>
  </si>
  <si>
    <t>Interventions pour le changement de comportement ciblant les usagers de drogues injectables</t>
  </si>
  <si>
    <t>Intervenciones conductuales para personas que consumen drogas inyectables</t>
  </si>
  <si>
    <t>Treatment monitoring – Viral load</t>
  </si>
  <si>
    <t>Programmes relatifs aux préservatifs et aux lubrifiants pour les consommateurs de drogues injectables</t>
  </si>
  <si>
    <t>Programas de preservativos y lubricantes para personas que consumen drogas inyectables</t>
  </si>
  <si>
    <t>Treatment adherence</t>
  </si>
  <si>
    <t>Prévention et gestion des overdoses</t>
  </si>
  <si>
    <t>Prevención y tratamiento de la sobredosis</t>
  </si>
  <si>
    <t>Prevention, diagnosis and treatment of opportunistic infections</t>
  </si>
  <si>
    <t>Services de dépistage du VIH destinés aux consommateurs de drogues injectables</t>
  </si>
  <si>
    <t>Servicios de pruebas de VIH para personas que consumen drogas inyectables</t>
  </si>
  <si>
    <t>Counseling and psycho-social support</t>
  </si>
  <si>
    <t>Diagnostic et traitement des infections sexuellement transmissibles et autres services liés à la santé sexuelle pour les consommateurs de drogues injectables</t>
  </si>
  <si>
    <t>Diagnóstico y tratamiento de ITS y otros servicios de salud sexual y reproductiva para personas que consumen drogas inyectables</t>
  </si>
  <si>
    <t>Other interventions for treatment</t>
  </si>
  <si>
    <t>Interventions liées aux aiguilles et aux seringues destinées aux consommateurs de drogues injectables et à leurs partenaires</t>
  </si>
  <si>
    <t>Programas de agujas y jeringas para personas que consumen drogas inyectables y sus parejas</t>
  </si>
  <si>
    <t>TB/HIV collaborative interventions</t>
  </si>
  <si>
    <t>Traitement de substitution aux opiacés et autre drogue de dépendance pour les consommateurs de drogues injectables</t>
  </si>
  <si>
    <t>Terapia de sustitución de opiáceos y otros tratamientos para la drogodependencia de personas que consumen drogas inyectables</t>
  </si>
  <si>
    <t>Engaging all care providers (TB/HIV)</t>
  </si>
  <si>
    <t>Prévention et gestion des co-infections et des comorbidités pour les consommateurs de drogues injectables</t>
  </si>
  <si>
    <t>Prevención y tratamiento de coinfecciones y comorbilidades para personas que consumen drogas inyectables</t>
  </si>
  <si>
    <t>Community TB/HIV care delivery</t>
  </si>
  <si>
    <t>Interventions destinées aux jeunes consommateurs de drogues injectables</t>
  </si>
  <si>
    <t>Intervenciones para jóvenes que consumen drogas inyectables</t>
  </si>
  <si>
    <t>Key populations (TB/HIV) – prisoners</t>
  </si>
  <si>
    <t>Autres interventions ciblant les consommateurs de drogues injectables et de leurs partenaires</t>
  </si>
  <si>
    <t>Otras intervenciones para personas que consumen drogas inyectables y sus parejas</t>
  </si>
  <si>
    <t>Key populations (TB/HIV) – Others</t>
  </si>
  <si>
    <t>Autonomisation communautaires parmi les transgenres</t>
  </si>
  <si>
    <t>Empoderamiento de las comunidades a favor de personas transgénero</t>
  </si>
  <si>
    <t>Collaborative activities with other programs and sectors (TB/HIV)</t>
  </si>
  <si>
    <t>Lutte contre la stigmatisation, la disrimination et la violence contre les transgenres</t>
  </si>
  <si>
    <t>Abordar el estigma, la discriminación y la violencia contra personas transgénero</t>
  </si>
  <si>
    <t>Removing human rights- and gender-related barriers to TB/ HIV collaborative programming</t>
  </si>
  <si>
    <t>Interventions pour le changement de comportement parmi les transgenres</t>
  </si>
  <si>
    <t>Intervenciones conductuales para personas transgénero</t>
  </si>
  <si>
    <t>Other TB/HIV intervention(s)</t>
  </si>
  <si>
    <t>Programmes relatifs aux préservatifs et aux lubrifiants pour les transgenres</t>
  </si>
  <si>
    <t>Programas de preservativos y lubricantes para personas transgénero</t>
  </si>
  <si>
    <t>Stigma and discrimination reduction</t>
  </si>
  <si>
    <t>Prophylaxie préexposition et autres interventions biomédicales pour les transgenres</t>
  </si>
  <si>
    <t>Profilaxis previa a la exposición y otras intervenciones biomédicas para personas transgénero</t>
  </si>
  <si>
    <t>Legal literacy (“Know Your Rights”)</t>
  </si>
  <si>
    <t>Interventions de réduction des risques liés à la consommation de drogues pour les transgenres</t>
  </si>
  <si>
    <t>Intervenciones de reducción de daños para personas transgénero que consumen drogas</t>
  </si>
  <si>
    <t>Training of health care providers on human rights and medical ethics related to HIV and HIV/TB</t>
  </si>
  <si>
    <t>Services de dépistage du VIH destinés aux transgenres</t>
  </si>
  <si>
    <t>Servicios de diagnóstico de VIH para personas transgénero</t>
  </si>
  <si>
    <t>HIV and HIV/TB-related legal services</t>
  </si>
  <si>
    <t>Diagnostic et traitement des IST et services liés à la santé sexuelle pour les transgenres</t>
  </si>
  <si>
    <t>Diagnóstico y tratamiento de ITS y servicios de salud sexual y reproductiva para personas transgénero</t>
  </si>
  <si>
    <t>Sensitization of lawmakers and law enforcement agents</t>
  </si>
  <si>
    <t>Prévention et gestion des co-infections et des comorbidités pour les transgenres</t>
  </si>
  <si>
    <t>Prevención y tratamiento de coinfecciones y comorbilidades para personas transgénero</t>
  </si>
  <si>
    <t>Improving laws, regulations and polices relating to HIV and HIV/TB</t>
  </si>
  <si>
    <t>Interventions destinées aux jeunes transgenres</t>
  </si>
  <si>
    <t>Intervenciones para jóvenes transgénero</t>
  </si>
  <si>
    <t>Reducing HIV-related gender discrimination, harmful gender norms and violence against women and girls in all their diversity</t>
  </si>
  <si>
    <t>Autres interventions ciblant les transgenres</t>
  </si>
  <si>
    <t>Otras intervenciones para personas transgénero</t>
  </si>
  <si>
    <t>Other intervention(s) to reduce human rightsrelated barriers to HIV services</t>
  </si>
  <si>
    <t>Autonomisation communautaire parmi les personnes en détention ou se trouvant dans d'autres lieux fermés</t>
  </si>
  <si>
    <t>Empoderamiento de las comunidades en favor de personas privadas de libertad en centros penitenciarios y otros lugares de reclusión</t>
  </si>
  <si>
    <t>Policy, planning, coordination and management of national disease control programs</t>
  </si>
  <si>
    <t>Lutte contre la stigmatisation, la discrimination et la violence contre les personnes en détention ou se trouvant dans d'autres lieux fermés</t>
  </si>
  <si>
    <t>Abordar el estigma, la discriminación y la violencia contra personas en centros penitenciarios y otros lugares de reclusión</t>
  </si>
  <si>
    <t>Grant management</t>
  </si>
  <si>
    <t>Interventions pour le changement de comportement parmi les personnes en détention ou se trouvant dans d'autres lieux fermés</t>
  </si>
  <si>
    <t>Intervenciones conductuales para personas privadas de libertad en centros penitenciarios y otros lugares de reclusión</t>
  </si>
  <si>
    <t>Other program management intervention(s)</t>
  </si>
  <si>
    <t>Programmes relatifs aux préservatifs et aux lubrifiants pour les personnes en détention ou se trouvant dans d'autres lieux fermés</t>
  </si>
  <si>
    <t>Programas de preservativos y lubricantes para personas en centros penitenciarios y otros lugares de reclusión</t>
  </si>
  <si>
    <t>Case detection and diagnosis</t>
  </si>
  <si>
    <t>Prophylaxie préexposition (PrEP) pour les personnes en détention ou se trouvant dans d'autres lieux fermés</t>
  </si>
  <si>
    <t>Profilaxis previa a la exposición (PrEP) para personas privadas de libertad en centros penitenciarios y otros lugares de reclusión</t>
  </si>
  <si>
    <t>Treatment</t>
  </si>
  <si>
    <t>Interventions de réduction des risques parmi les personnes en détention ou se trouvant dans d'autres lieux fermés</t>
  </si>
  <si>
    <t>Intervenciones de reducción de daños para personas privadas de libertad en centros penitenciarios y otros lugares de reclusión</t>
  </si>
  <si>
    <t>Prevention</t>
  </si>
  <si>
    <t>Services de dépistage du VIH destinés aux personnes en détention ou se trouvant dans d'autres lieux fermés</t>
  </si>
  <si>
    <t>Servicios de diagnóstico de VIH para personas privadas de libertad en centros penitenciarios y otros lugares de reclusión</t>
  </si>
  <si>
    <t>Engaging all care providers (TB care and prevention)</t>
  </si>
  <si>
    <t>Diagnostic et traitement des IST et autres srvices liés à la santé sexuelle et reproductive pour les personnes en détention ou se trouvant dans d'autres lieux fermés</t>
  </si>
  <si>
    <t>Diagnóstico y tratamiento de ITS y otros servicios de salud sexual y reproductiva para personas privadas de libertad en centros penitenciarios y otros lugares de reclusión</t>
  </si>
  <si>
    <t>Community TB care delivery</t>
  </si>
  <si>
    <t>Prévention et gestion des co-infections et des comorbidités pour les personnes en détention ou se trouvant dans d'autres lieux fermés</t>
  </si>
  <si>
    <t>Prevención y tratamiento de coinfecciones y comorbilidades para personas privadas de libertad en centros penitenciarios y otros lugares de reclusión</t>
  </si>
  <si>
    <t>Key populations (TB care and prevention) – Prisoners</t>
  </si>
  <si>
    <t>Autres interventions ciblant les personnes en détention ou se trouvant dans d'autres lieux fermés</t>
  </si>
  <si>
    <t>Otras intervenciones para personas privadas de libertad en centros penitenciarios y otros lugares de reclusión</t>
  </si>
  <si>
    <t>Key populations (TB care and prevention) – Others</t>
  </si>
  <si>
    <t>Interventions pour le changement de comportement parmi les autres populations vulnérables</t>
  </si>
  <si>
    <t>Intervenciones conductuales para otras poblaciones vulnerables</t>
  </si>
  <si>
    <t>Collaborative activities with other programs and sectors (TB care and prevention)</t>
  </si>
  <si>
    <t>Préservatifs féminins et masculins pour les autres populations vulnérables</t>
  </si>
  <si>
    <t>Preservativos masculinos y femeninos para otras poblaciones vulnerables</t>
  </si>
  <si>
    <t>Removing human rights- and gender-related barriers to TB care and prevention</t>
  </si>
  <si>
    <t>Services de dépistage du VIH destinés aux autres populations vulnérables</t>
  </si>
  <si>
    <t>Servicios de diagnósticos de VIH para otras poblaciones vulnerables</t>
  </si>
  <si>
    <t>Other TB care and prevention intervention(s)</t>
  </si>
  <si>
    <t>Diagnostic et traitement dees IST et autres services liés à la santé sexuelle pour les autres populations vulnérables</t>
  </si>
  <si>
    <t>Diagnóstico y tratamiento de ITS y otros servicios de salud sexual y reproductiva para otras poblaciones vulnerables</t>
  </si>
  <si>
    <t>Case detection and diagnosis: MDR-TB</t>
  </si>
  <si>
    <t>Autres interventions ciblant les autres populations vulnérables</t>
  </si>
  <si>
    <t>Otras intervenciones para otras poblaciones vulnerables</t>
  </si>
  <si>
    <t>Treatment: MDR-TB</t>
  </si>
  <si>
    <t>Changement des comportements dans le cadre des programmes destinés aux adolescents et aux jeunes</t>
  </si>
  <si>
    <t>Intervenciones para cambio del comportamiento como parte de programas para adolescentes y jóvenes</t>
  </si>
  <si>
    <t>Prevention for MDR-TB</t>
  </si>
  <si>
    <t>Préservatifs féminins et masculins pour les adolescents et les jeunes, scolarisés ou non</t>
  </si>
  <si>
    <t>Preservativos masculinos y femeninos para adolescentes y jóvenes, dentro y fuera de los centros educativos</t>
  </si>
  <si>
    <t>Engaging all care providers (MDR-TB)</t>
  </si>
  <si>
    <t>Programmes de prévention et de traitement de la violence basée sur le genre pour les adolescents et les jeunes</t>
  </si>
  <si>
    <t>Programas de prevención y tratamiento de la violencia de género para adolescentes y jóvenes</t>
  </si>
  <si>
    <t>Community MDR-TB care delivery</t>
  </si>
  <si>
    <t>Prophylaxie préexposition (PrEP) par voir orale pour les adolescents et les jeunes</t>
  </si>
  <si>
    <t>Profilaxis previa a la exposición para adolescentes y jóvenes</t>
  </si>
  <si>
    <t>Key populations (MDR-TB) – Prisoners</t>
  </si>
  <si>
    <t>Services de dépistage du VIH destinés aux adolescents et aux jeunes, scolarisés ou non</t>
  </si>
  <si>
    <t>Servicios de diagnóstico de VIH para adolescentes y jóvenes, dentro y fuera de los centros educativos</t>
  </si>
  <si>
    <t>Key populations (MDR-TB) – Others</t>
  </si>
  <si>
    <t>Mobilisation communautaire et changement des normes</t>
  </si>
  <si>
    <t>Movilización comunitaria y cambio de normas</t>
  </si>
  <si>
    <t>Collaborative activities with other programs and sectors (MDR-TB)</t>
  </si>
  <si>
    <t>Lutte contre la stigmatisation, la discrimination et les obstacles jurifiques à l'accès aux soins</t>
  </si>
  <si>
    <t>Abordar el estigma, la discriminación y las barreras jurídicas en la atención a adolescentes y jóvenes</t>
  </si>
  <si>
    <t>Removing human rights- and gender-related barriers to MDR-TB treatment</t>
  </si>
  <si>
    <t>Approches socio-économiques</t>
  </si>
  <si>
    <t>Enfoques socioeconómicos</t>
  </si>
  <si>
    <t>Other MDR-TB intervention(s)</t>
  </si>
  <si>
    <t>Liens entre les programmes de lutte contre le VIH, les programmes de santé reproductive, maternelle, néonatale et infantile</t>
  </si>
  <si>
    <t>Vinculación entre los programas de VIH, salud sexual y reproductiva, materna, neonatal e infantil y tuberculosis para adolescentes, niñas y mujeres jóvenes</t>
  </si>
  <si>
    <t>Long-lasting insecticidal nets – Mass campaign</t>
  </si>
  <si>
    <t>Maintien des filles à l'école</t>
  </si>
  <si>
    <t>Mantener a las niñas en la escuela</t>
  </si>
  <si>
    <t>Long-lasting insecticidal nets – Continuous distribution</t>
  </si>
  <si>
    <t>Autres interventions ciblant les adolescents et des jeunes</t>
  </si>
  <si>
    <t>Otras intervenciones para adolescentes y jóvenes</t>
  </si>
  <si>
    <t>Indoor residual spraying</t>
  </si>
  <si>
    <t>Volet 1: prévention primaire de l'infection au VIH chet les femmes en âge de procérer</t>
  </si>
  <si>
    <t>Vertiente 1: Prevención primaria de la infección por el VIH en mujeres en edad reproductiva</t>
  </si>
  <si>
    <t>Other vector control measures</t>
  </si>
  <si>
    <t>Volet 2: prévention des grossesses non désirées chez les femmes vivant avec le VIH</t>
  </si>
  <si>
    <t>Vertiente 2: Prevención de embarazos no deseados en mujeres que viven con el VIH</t>
  </si>
  <si>
    <t>Entomological monitoring</t>
  </si>
  <si>
    <t>Volet 3: prévention de la transmissio verticale du VIH</t>
  </si>
  <si>
    <t>Vertiente 3: Prevención de la transmisión maternoinfantil del VIH</t>
  </si>
  <si>
    <t>Information, education, communication/Behavior change communications (vector control)</t>
  </si>
  <si>
    <t>Volet 4: traitement, prise en charge et soutien des mères vivant avec le VIH, de leurs enfants et de leurs familles</t>
  </si>
  <si>
    <t>Vertiente 4: Atención, tratamiento y apoyo para madres que viven con el VIH, así como para sus hijos y familias</t>
  </si>
  <si>
    <t>Removing human rights- and gender-related barriers to vector control programs</t>
  </si>
  <si>
    <t>Autres interventions de prévention de la transmission de la mère à l'enfant</t>
  </si>
  <si>
    <t>Otras intervenciones de PTMI</t>
  </si>
  <si>
    <t>Facility-based treatment</t>
  </si>
  <si>
    <t>Services différenciés de dépistage du VIH</t>
  </si>
  <si>
    <t>Servicios diferenciados de diagnóstico de VIH</t>
  </si>
  <si>
    <t>Epidemic preparedness</t>
  </si>
  <si>
    <t>Prise en charge du VIH</t>
  </si>
  <si>
    <t>Atención para el VIH</t>
  </si>
  <si>
    <t>Integrated community case management (iCCM)</t>
  </si>
  <si>
    <t>Prestation de services différenciés pour les traitement antirétroviraux</t>
  </si>
  <si>
    <t>Prestación de servicios diferenciados de tratamiento antirretroviral</t>
  </si>
  <si>
    <t>Active case detection and investigation (elimination phase)</t>
  </si>
  <si>
    <t>Suivi du traitement - surveillance de la pharmacoérsistance</t>
  </si>
  <si>
    <t>Seguimiento del tratamiento: vigilancia de la farmacorresistencia</t>
  </si>
  <si>
    <t>Therapeutic efficacy surveillance</t>
  </si>
  <si>
    <t>Suivi du traitement - charge virale</t>
  </si>
  <si>
    <t>Seguimiento del tratamiento: carga vírica</t>
  </si>
  <si>
    <t>Severe malaria</t>
  </si>
  <si>
    <t>Observance du traitement</t>
  </si>
  <si>
    <t>Adherencia al tratamiento</t>
  </si>
  <si>
    <t>Private sector case management</t>
  </si>
  <si>
    <t>Prévention, diagnostic et traitement des infections opportunistes</t>
  </si>
  <si>
    <t>Prevención, diagnóstico y tratamiento de infecciones oportunistas</t>
  </si>
  <si>
    <t>Ensuring drug and other health product quality</t>
  </si>
  <si>
    <t>Conseil et soutien psycho-social</t>
  </si>
  <si>
    <t>Asesoramiento y apoyo psicosocial</t>
  </si>
  <si>
    <t>Information, education, communication/behavior change communication (case management)</t>
  </si>
  <si>
    <t>Autres interventions réalisées dans le cadre du traitement</t>
  </si>
  <si>
    <t>Otras intervenciones para el tratamiento</t>
  </si>
  <si>
    <t>Removing human rights- and gender-related barriers to case management</t>
  </si>
  <si>
    <t>Interventions conjointes de lutte contre la tuberculose et le VIH</t>
  </si>
  <si>
    <t>Intervenciones colaborativas de tuberculosis y VIH</t>
  </si>
  <si>
    <t>Other case management intervention(s)</t>
  </si>
  <si>
    <t>Implication de tous les prestataires de soins TB/HIV</t>
  </si>
  <si>
    <t>Incorporar a todos los proveedores de servicios de salud (TB/VIH)</t>
  </si>
  <si>
    <t>Intermittent preventive treatment – In pregnancy</t>
  </si>
  <si>
    <t>Prise en charge communautaire de la coinfection TB/HIV</t>
  </si>
  <si>
    <t>Prestación de atención comunitaria para la TB/VIH</t>
  </si>
  <si>
    <t>Intermittent preventive treatment – In infancy</t>
  </si>
  <si>
    <t>Populations clés (TB/VIH) - prisonniers ou personnes se trouvant dans d'autres lieux fermés</t>
  </si>
  <si>
    <t>Poblaciones clave (TB/VIH): personas privadas de libertad en centros penitenciarios y en otros lugares de reclusión</t>
  </si>
  <si>
    <t>Seasonal malaria chemoprevention</t>
  </si>
  <si>
    <t>Populations clàs (TB/VIH) - autres</t>
  </si>
  <si>
    <t>Poblaciones clave (TB/VIH): otras</t>
  </si>
  <si>
    <t>Mass drug administration</t>
  </si>
  <si>
    <t>Activtiés conjointes avec d'autres programmes et secteurs (TB/VIH)</t>
  </si>
  <si>
    <t>Actividades de colaboración con otros programas y sectores (TB/VIH)</t>
  </si>
  <si>
    <t>Information, education, communication/Behavior change communications (specific prevention interventions)</t>
  </si>
  <si>
    <t>Suppression des obstacles liés aux droits humains et au genre qui entravent les programmes conjoints de lutte contre la tuberculose/VIH</t>
  </si>
  <si>
    <t>Eliminar las barreras relacionadas a los derechos humanos y género para las actividades colaborativas TB/VIH</t>
  </si>
  <si>
    <t>Removing human rights- and gender-related barriers to specific prevention interventions</t>
  </si>
  <si>
    <t>Autres interventions relatives à la coinfection TB/VIH</t>
  </si>
  <si>
    <t>Otras intervenciones TB/VIH</t>
  </si>
  <si>
    <t>Other specific prevention intervention(s)</t>
  </si>
  <si>
    <t>Réduction de la stigmatisation et de la discrimination</t>
  </si>
  <si>
    <t>Reducción del estigma y la discriminación</t>
  </si>
  <si>
    <t>National costed supply chain master plan, and implementation</t>
  </si>
  <si>
    <t>Acquisition de notions de droit ("Connaissez vos droits")</t>
  </si>
  <si>
    <t>Conocimientos jurídicos (“Conoce tus derechos”)</t>
  </si>
  <si>
    <t>Procurement strategy</t>
  </si>
  <si>
    <t>Formation des professionnels de santé en matière de droits humans et d'éthique médicale liés à la lutte contre le VIH et à la lutte conjointe contre le VIH/la tuberculose</t>
  </si>
  <si>
    <t>Formación de los proveedores de servicios de salud sobre los derechos humanos y ética médica en relación con el VIH y la TB/VIH.</t>
  </si>
  <si>
    <t>Supply chain infrastructure and development of tools</t>
  </si>
  <si>
    <t>Services juridiques liés au VIH et à la co-infection VIH/tuberculose</t>
  </si>
  <si>
    <t>Servicios jurídicos relacionados con el VIH y la TB/VIH.</t>
  </si>
  <si>
    <t>National product selection, registration and quality monitoring</t>
  </si>
  <si>
    <t>Sensibilisation des législateurs et des agents de la force publique</t>
  </si>
  <si>
    <t>Sensibilización de los legisladores y cuerpos de seguridad</t>
  </si>
  <si>
    <t>Other procurement and supply chain management intervention(s)</t>
  </si>
  <si>
    <t>Amélioration des lois, des réglementations et des politiques relatives au VIH et à la co-infection VIH/tuberculose</t>
  </si>
  <si>
    <t>Mejora de leyes, reglamentos y políticas relacionadas con el VIH y la TB/VIH.</t>
  </si>
  <si>
    <t>Routine reporting</t>
  </si>
  <si>
    <t>Réduction de la discrimination basée sur le genre, des normes de genre nuisibles et de la violence contre les femmes et les filles dans toute leur diversité, en lien avec le VIH</t>
  </si>
  <si>
    <t>Reducir la discriminación relacionada con el género y el VIH, las normas de género dañinas y la violencia contra mujeres y niñas en toda su diversidad</t>
  </si>
  <si>
    <t>Program and data quality</t>
  </si>
  <si>
    <t>Autres interventions destinées à la réduction des barrières aux services de VIH relatives aux droits de l'Homme</t>
  </si>
  <si>
    <t>Otras intervenciones para reducir las barreras de derechos humanos para accesar a los servicios de VIH</t>
  </si>
  <si>
    <t>Analysis, review and transparency</t>
  </si>
  <si>
    <t>Politiques, planification, coordination et gestion des programmes nationaux de lutte contre les maladies</t>
  </si>
  <si>
    <t>Política, planificación, coordinación y gestión de los programas nacionales de control de enfermedades</t>
  </si>
  <si>
    <t>Surveys</t>
  </si>
  <si>
    <t>Gestion des subventions</t>
  </si>
  <si>
    <t>Gestión de subvenciones</t>
  </si>
  <si>
    <t>Administrative and financial data sources</t>
  </si>
  <si>
    <t>Autre gestion de programme</t>
  </si>
  <si>
    <t>Otro gestión de subvenciones</t>
  </si>
  <si>
    <t>Vital registration system</t>
  </si>
  <si>
    <t>Dépistage et diagnostic des cas</t>
  </si>
  <si>
    <t>Detección de casos y diagnóstico</t>
  </si>
  <si>
    <t>Other health information systems and monitoring and evaluation intervention(s)</t>
  </si>
  <si>
    <t>Traitement</t>
  </si>
  <si>
    <t>Tratamiento</t>
  </si>
  <si>
    <t>Capacity building for health workers, including those at community level</t>
  </si>
  <si>
    <t>Prévention</t>
  </si>
  <si>
    <t>Prevención</t>
  </si>
  <si>
    <t>Retention and scale-up of health workers, including for community health workers</t>
  </si>
  <si>
    <t>Participation de tous les prestataires de soins (prise en charge et prevention de la TB)</t>
  </si>
  <si>
    <t>Incorporar a todos los proveedores de servicios de salud (atención y prevención de la tuberculosis)</t>
  </si>
  <si>
    <t>Other health and community workforce intervention(s)</t>
  </si>
  <si>
    <t>Prise en charge communautaire de la tuberculose</t>
  </si>
  <si>
    <t>Prestación de atención comunitaria para la tuberculosis</t>
  </si>
  <si>
    <t>Supportive policy and programmatic environment</t>
  </si>
  <si>
    <t>Populations clés (prise en charge et prévention de la TB) - prisonniers</t>
  </si>
  <si>
    <t>Poblaciones clave (Atención y prevención de TB): personas privadas de libertad</t>
  </si>
  <si>
    <t>Service organization and facility management</t>
  </si>
  <si>
    <t>Populations clés (prise en charge et prévention de la TB) - autres</t>
  </si>
  <si>
    <t>Poblaciones clave (Atención y prevención de TB): Otros</t>
  </si>
  <si>
    <t>Laboratory systems for disease prevention, control, treatment and disease surveillance</t>
  </si>
  <si>
    <t>Activités conjointes avec d'autres programmes et secteurs (prise en charge et prévention de la TB)</t>
  </si>
  <si>
    <t>Actividades de colaboración con otros programas y sectores (Atención y prevención de TB)</t>
  </si>
  <si>
    <t>Improving service delivery infrastructure</t>
  </si>
  <si>
    <t>Suppression des obstacles liés aux droits humains et au genre qui entravent l'accès aux services de prévention et de prise en charge de la tuberculose</t>
  </si>
  <si>
    <t>Eliminar las barreras relacionadas a los derechos humanos y género para la atención y prevención de TB</t>
  </si>
  <si>
    <t>Provider-initiated feedback mechanisms</t>
  </si>
  <si>
    <t>Autres interventions relatives à la prise en charge et prévention de la TB</t>
  </si>
  <si>
    <t>Otras intervenciones para la atención y prevención de TB</t>
  </si>
  <si>
    <t>Other service delivery intervention(s)</t>
  </si>
  <si>
    <t>Détection et diagnostic des cas: tuberculose multirésistante</t>
  </si>
  <si>
    <t>Detección de casos y diagnóstico: TB-MDR</t>
  </si>
  <si>
    <t>Public financial management strengthening</t>
  </si>
  <si>
    <t>Traitement: tuberculose multirésistante</t>
  </si>
  <si>
    <t>Tratamiento: TB-MDR</t>
  </si>
  <si>
    <t>Routine financial management improvement (non-public financial management)</t>
  </si>
  <si>
    <t>Prévention de la tuberculose multirésistante</t>
  </si>
  <si>
    <t>Prevención de la TB-MDR</t>
  </si>
  <si>
    <t>Other financial management intervention(s)</t>
  </si>
  <si>
    <t>Participation de tous les prestataires de soins (TB-MR)</t>
  </si>
  <si>
    <t>Implicar a todos los proveedores de atención (TB-MDR)</t>
  </si>
  <si>
    <t>National health strategies, alignment with diseasespecific plans, health sector governance and financing</t>
  </si>
  <si>
    <t>Prise en charge communautaire de la TB-MR</t>
  </si>
  <si>
    <t>Prestación de atención comunitaria para TB-MDR</t>
  </si>
  <si>
    <t>Other policy and governance intervention(s)</t>
  </si>
  <si>
    <t>Populations clés (TB-MR) - prisonniers</t>
  </si>
  <si>
    <t>Poblaciones clave (TB-MDR): personas privadas de libertad</t>
  </si>
  <si>
    <t>Community-based monitoring</t>
  </si>
  <si>
    <t>Populations clés (TB-MR) - autres</t>
  </si>
  <si>
    <t>Poblaciones clave (TB-MDR): otros</t>
  </si>
  <si>
    <t>Community-led advocacy</t>
  </si>
  <si>
    <t>Activités conjointes avec d'autres programmes et secteurs (TB-MR)</t>
  </si>
  <si>
    <t>Actividades de colaboración con otros programas y sectores (TB-MDR)</t>
  </si>
  <si>
    <t>Social mobilization, building community linkages, collaboration and coordination</t>
  </si>
  <si>
    <t>Suppression des obstacles liés aux droits humains et au genre qui entravent l'accès au traitement l'accès au traitement de la tuberculose multirésistante</t>
  </si>
  <si>
    <t>Eliminar las barreras relacionadas a los derechos humanos y género para TB-MDR</t>
  </si>
  <si>
    <t>Institutional capacity building, planning and leadership development</t>
  </si>
  <si>
    <t>Autres interventions relatives à la TB-MR</t>
  </si>
  <si>
    <t>Otras intervenciones para TB-MDR</t>
  </si>
  <si>
    <t>Other other community responses and systems intervention(s)</t>
  </si>
  <si>
    <t>Moustiquaires imprégnées d'insecticide de longue durée d'action: campagne de masse</t>
  </si>
  <si>
    <t>Mosquiteros tratados con insecticida de larga duración (MILD) – Campaña a gran escala</t>
  </si>
  <si>
    <t>Moustiquaires imprégnées d'insecticide de longue durée d'action: distribution continue</t>
  </si>
  <si>
    <t>Mosquiteros tratados con insecticida de larga duración (MILD) – Distribución continua</t>
  </si>
  <si>
    <t>Pulvérisation intradomiciliaire à effet rémanent</t>
  </si>
  <si>
    <t>Fumigación de interiores con insecticida de acción residual (FIR)</t>
  </si>
  <si>
    <t>Autres mesures de lutte antivectorielle</t>
  </si>
  <si>
    <t>Otras medidas de control de vectores</t>
  </si>
  <si>
    <t>Surveillance entomologique</t>
  </si>
  <si>
    <t>Seguimiento entomológico</t>
  </si>
  <si>
    <t>IEC/CCC (lutte antivectorielle)</t>
  </si>
  <si>
    <t>IEC/CCC (Control de vectores)</t>
  </si>
  <si>
    <t>Suppression des obstacles liés aux droits humains et au genre entravant l'accès aux programmes de lutte antivectorielle</t>
  </si>
  <si>
    <t>Eliminar los obstáculos relacionados con los derechos humanos y el género en los programas de control de vectores</t>
  </si>
  <si>
    <t>Traitement en milieu hospitalier</t>
  </si>
  <si>
    <t>Tratamiento en centros sanitarios</t>
  </si>
  <si>
    <t>Préparation aux épidémies</t>
  </si>
  <si>
    <t>Preparación ante epidemias</t>
  </si>
  <si>
    <t>Prise en charge inétgrée des cas au niveau communautaire</t>
  </si>
  <si>
    <t>Gestión integrada de casos en la comunidad</t>
  </si>
  <si>
    <t>Dépistage actif des cas et investigation (phase d'élimination)</t>
  </si>
  <si>
    <t>Detección activa de casos e investigación (fase de eliminación)</t>
  </si>
  <si>
    <t>Surveillance de l'efficacité thérapeutique)</t>
  </si>
  <si>
    <t>Vigilancia de la eficacia terapéutica</t>
  </si>
  <si>
    <t>Paludisme grave</t>
  </si>
  <si>
    <t>Malaria grave</t>
  </si>
  <si>
    <t>Prise en charge dans le secteur privé</t>
  </si>
  <si>
    <t>Gestión de casos en el sector privado</t>
  </si>
  <si>
    <t>Assurance Qualité des médicaments et produits de santé</t>
  </si>
  <si>
    <t>Asegurando la calidad de medicamentos y otros productos de salud</t>
  </si>
  <si>
    <t>IEC/CCC (prise en charge)</t>
  </si>
  <si>
    <t>IEC/CCC Gestión de casos</t>
  </si>
  <si>
    <t>Suppression des obstacles liés aux droits humains et au genre qui entravent l'accès aux interventions de prise en charge</t>
  </si>
  <si>
    <t>Eliminar las barreras relacionadas a los derechos humanos y género para la gestión de casos</t>
  </si>
  <si>
    <t>Autres interventions relatives à la prise en charge</t>
  </si>
  <si>
    <t>Otras intervenciones para la gestión de casos</t>
  </si>
  <si>
    <t>Traitement préventif intermittent: femmes enceintes</t>
  </si>
  <si>
    <t>Tratamiento preventivo intermitente – Durante el embarazo</t>
  </si>
  <si>
    <t>Traitement préventif intermittent: nourrissons</t>
  </si>
  <si>
    <t>Tratamiento preventivo intermitente – Durante la infancia</t>
  </si>
  <si>
    <t>Chimioprévention du paludisme saisonnier</t>
  </si>
  <si>
    <t>Quimioprevención estacional de la malaria</t>
  </si>
  <si>
    <t>Administration de médicaments à grande échelle</t>
  </si>
  <si>
    <t>Administración masiva de medicamentos</t>
  </si>
  <si>
    <t>IEC/CCC (interventions de préventions spécifiques)</t>
  </si>
  <si>
    <t>IEC/CCC Intervenciones de prevención específicas</t>
  </si>
  <si>
    <t>Suppression des obstacles liés aux droits humains et au genre qui entravent l'accès aux interventions de préventions spécificiques</t>
  </si>
  <si>
    <t>Eliminar las barreras relacionadas a los derechos humanos y género para las intervenciones específicas de prevención</t>
  </si>
  <si>
    <t>Autres interventions de prévention spécifique</t>
  </si>
  <si>
    <t>Otras intervenciones específicas para la prevención</t>
  </si>
  <si>
    <t>Elaboration et mise en œuvre d'un plan national chiffé relatif à la chaîne d'approvisionnement</t>
  </si>
  <si>
    <t>Plan maestro nacional presupuestado de la cadena de suministros, e implementación</t>
  </si>
  <si>
    <t>Stratégie d'achat</t>
  </si>
  <si>
    <t>Estrategia de adquisiciones</t>
  </si>
  <si>
    <t>Infrastructure de la cha'ine d'approvisionnement et élabortion d'outils</t>
  </si>
  <si>
    <t>Infraestructura de la cadena de suministros y desarrollo de herramientas</t>
  </si>
  <si>
    <t>Processus nationaux de sélection, d'homologation et de suivi de la qualité des produits</t>
  </si>
  <si>
    <t>Selección, registro y monitoreo de la calidad de productos nacionales</t>
  </si>
  <si>
    <t>Autres interventions relatives aux achats et à la chaîne d'approvisionnement</t>
  </si>
  <si>
    <t>Otras intervenciones para la gestión de adquisiciones y cadena de suministros</t>
  </si>
  <si>
    <t>Rapportage des données de routine</t>
  </si>
  <si>
    <t>Presentación de informes rutinarios</t>
  </si>
  <si>
    <t>Qualité du programme et des données</t>
  </si>
  <si>
    <t>Calidad de los programas y de los datos</t>
  </si>
  <si>
    <t>Analyse, revues et transparence</t>
  </si>
  <si>
    <t>Análisis, revisión y transparencia</t>
  </si>
  <si>
    <t>Enquêtes</t>
  </si>
  <si>
    <t>Encuestas</t>
  </si>
  <si>
    <t>Sources de données administratives et financières</t>
  </si>
  <si>
    <t>Fuentes de datos administrativos y financieros</t>
  </si>
  <si>
    <t>Système d'enregistrement de l'état civil</t>
  </si>
  <si>
    <t>Sistema de registro civil</t>
  </si>
  <si>
    <t>Autres interventions relatives aux systèmes d'informations sanitaires et S&amp;E</t>
  </si>
  <si>
    <t>Otras intervenciones para sistemas de información en salud y monitoreo y evaluación</t>
  </si>
  <si>
    <t>Renforcement des capacités des prestataires de santé, y compris au niveau communautaire</t>
  </si>
  <si>
    <t>Desarrollo de capacidad para trabajadores de salud, incluyendo los del nivel comunitario</t>
  </si>
  <si>
    <t>Rétention et renforcement des effectifs du secteur de la santé, y compris des agents de santé communautaires</t>
  </si>
  <si>
    <t>Retención y ampliación del número de trabajadores de salud, incluidos los trabajadores comunitarios</t>
  </si>
  <si>
    <t>Autres interventions relatives aux effectifs du secteur de santé y compris au  niveau communautaire</t>
  </si>
  <si>
    <t>Otras intervenciones para recursos humanos de salud, incluyendo los trabajadores comunitarios</t>
  </si>
  <si>
    <t>Environnement politique et programmatique favorable</t>
  </si>
  <si>
    <t>Entorno político y programático propicio</t>
  </si>
  <si>
    <t>Organisation des services et gestion des établissessments</t>
  </si>
  <si>
    <t>Organización de servicios y gestión de salud</t>
  </si>
  <si>
    <t>Réseaux de laboratoires pour la prévention, le contrôle, la prise en charge et la surveillance des maladies</t>
  </si>
  <si>
    <t>Sistemas de laboratorio para la prevención, el control, el tratamiento y la vigilancia de enfermedades</t>
  </si>
  <si>
    <t>Amélioration de l'infrastructure de prestation de services</t>
  </si>
  <si>
    <t>Mejorar la infraestructura de la prestación de servicios</t>
  </si>
  <si>
    <t>Dispositifs de retour d'information à l'initiative des prestataires</t>
  </si>
  <si>
    <t>Mecanismos de retroalimentación iniciados por los prestadores de servicios</t>
  </si>
  <si>
    <t>Autres interventions relatives à la prestation de services</t>
  </si>
  <si>
    <t>Otras intervenciones para la prestación de servicios</t>
  </si>
  <si>
    <t>Renforcement de la gestion des finances publiques</t>
  </si>
  <si>
    <t>Fortalecimiento de la gestión financiera pública</t>
  </si>
  <si>
    <t>Amélioration de la gestion des finances courantes (hors dépenses publiques)</t>
  </si>
  <si>
    <t>Mejora de la gestión financiera rutinaria (no pública)</t>
  </si>
  <si>
    <t>Autres interventions relatives à la gestion financier</t>
  </si>
  <si>
    <t>Otras intervenciones para sistemas de gestión financiera</t>
  </si>
  <si>
    <t>Stratégies sanitaires nationales, alignement avec les plans maladie spécifiques, gouvernance du secteur de la santé et financement</t>
  </si>
  <si>
    <t>Estrategias nacionales en salud, alineamiento con planes específicos de enfermedades, gobernanza y financiamiento en el ector salud</t>
  </si>
  <si>
    <t>Autres interventions relatives à la politique et à la gouvernance</t>
  </si>
  <si>
    <t>Otras intervenciones para política y gobernanza</t>
  </si>
  <si>
    <t>Suivi au niveau communautaire</t>
  </si>
  <si>
    <t>Monitoreo a nivel comunitario</t>
  </si>
  <si>
    <t>Plaidoyer communautaire</t>
  </si>
  <si>
    <t>Abogacía comunitaria</t>
  </si>
  <si>
    <t>Mobilisation sociale, renforcement des liens communautaires, de la collaboration et de la coordination</t>
  </si>
  <si>
    <t>Movilización social, establecimiento de vínculos comunitarios, colaboración y coordinación</t>
  </si>
  <si>
    <t>Renforcement des capacités institutionnelles, de planification et de direction</t>
  </si>
  <si>
    <t>Desarrollo de capacidades institucionales, planificación y liderazgo</t>
  </si>
  <si>
    <t>Autres interventions relatives aux réponses et systèmes communautaires</t>
  </si>
  <si>
    <t>Otras intervenciones para respuestas y sistemas comunitarios</t>
  </si>
  <si>
    <t>Políticas, planificación, coordinación y gestión de programas nacionales de control de enfermedades</t>
  </si>
  <si>
    <t>Name</t>
  </si>
  <si>
    <t>Record ID</t>
  </si>
  <si>
    <t>Name - Eng</t>
  </si>
  <si>
    <t>Name - FR</t>
  </si>
  <si>
    <t>Name - SP</t>
  </si>
  <si>
    <t>Country (Name)</t>
  </si>
  <si>
    <t>Group of Countries (Name)</t>
  </si>
  <si>
    <t>Funding Request Name</t>
  </si>
  <si>
    <t>Component Name</t>
  </si>
  <si>
    <t>Funding Request Currency</t>
  </si>
  <si>
    <t>[Record ID]</t>
  </si>
  <si>
    <t>[Name]</t>
  </si>
  <si>
    <t>[Name - FR]</t>
  </si>
  <si>
    <t>[Name - ES]</t>
  </si>
  <si>
    <t>Module Name</t>
  </si>
  <si>
    <t>[Module (Name)]</t>
  </si>
  <si>
    <t>Module (Name)</t>
  </si>
  <si>
    <t>[Name ID]</t>
  </si>
  <si>
    <t>Name ID</t>
  </si>
  <si>
    <t>Name - ES</t>
  </si>
  <si>
    <t>Allocation Cycle</t>
  </si>
  <si>
    <t>Group of Countries</t>
  </si>
  <si>
    <t>Country or Group of Countries</t>
  </si>
  <si>
    <t>Amount Requested (USD)</t>
  </si>
  <si>
    <t>Amount Requested (Allocation Currency)</t>
  </si>
  <si>
    <t>Brief Rationale (Translated)</t>
  </si>
  <si>
    <t>Parent Paar Record ID</t>
  </si>
  <si>
    <t xml:space="preserve"> Module Name</t>
  </si>
  <si>
    <t>Column1</t>
  </si>
  <si>
    <t>TRP Notes</t>
  </si>
  <si>
    <t>Brief Rationale</t>
  </si>
  <si>
    <t>records to upload</t>
  </si>
  <si>
    <t>[External ID]</t>
  </si>
  <si>
    <t>External ID</t>
  </si>
  <si>
    <t>PAAR Line external id</t>
  </si>
  <si>
    <t>External Id</t>
  </si>
  <si>
    <t>Intervention id</t>
  </si>
  <si>
    <t>external ID</t>
  </si>
  <si>
    <t>intervention id</t>
  </si>
  <si>
    <t>Module Id</t>
  </si>
  <si>
    <t>High</t>
  </si>
  <si>
    <t>Medium</t>
  </si>
  <si>
    <t>Low</t>
  </si>
  <si>
    <t>Moyen</t>
  </si>
  <si>
    <t>Faible</t>
  </si>
  <si>
    <t>Alto</t>
  </si>
  <si>
    <t>Bajo</t>
  </si>
  <si>
    <t>Medio</t>
  </si>
  <si>
    <t>country name</t>
  </si>
  <si>
    <t>group country name</t>
  </si>
  <si>
    <t>allocation name</t>
  </si>
  <si>
    <t>TRP Comment</t>
  </si>
  <si>
    <t>Pays ou groupe de pays</t>
  </si>
  <si>
    <t>País o grupo de países</t>
  </si>
  <si>
    <t>Niveau de priorité PRT</t>
  </si>
  <si>
    <t>Nivel de prioridad PRT</t>
  </si>
  <si>
    <t>TRP amount approved (allocation currency)</t>
  </si>
  <si>
    <t>Montant approuvé par PRT (devise d’allocation)</t>
  </si>
  <si>
    <t>Cantidad aprobada por PRT (divisa de alocación)</t>
  </si>
  <si>
    <t>TRP amount approved (USD)</t>
  </si>
  <si>
    <t>Montant approuvé par PRT (US$)</t>
  </si>
  <si>
    <t>Cantidad aprobada por PRT (US$)</t>
  </si>
  <si>
    <t>Notes PRT</t>
  </si>
  <si>
    <t>Notas PRT</t>
  </si>
  <si>
    <t>Brief Rationale (translated)</t>
  </si>
  <si>
    <t>Brève justification (traduite)</t>
  </si>
  <si>
    <t>Breve justificación (traducida)</t>
  </si>
  <si>
    <t>Intervention Reference Id (Name)</t>
  </si>
  <si>
    <t>Module Reference Id (Name)</t>
  </si>
  <si>
    <t>PAAR Intervention Name</t>
  </si>
  <si>
    <t>Requested Amount</t>
  </si>
  <si>
    <t>Status</t>
  </si>
  <si>
    <t>Active</t>
  </si>
  <si>
    <t>RRSH</t>
  </si>
  <si>
    <t>[Module-Coverage-Intervention Reference (Name)]</t>
  </si>
  <si>
    <t>Module-Coverage-Intervention Reference (Name)</t>
  </si>
  <si>
    <t>[EUR &gt; USD]</t>
  </si>
  <si>
    <t>EUR &gt; USD</t>
  </si>
  <si>
    <t>Currency Ratio</t>
  </si>
  <si>
    <t>Elevé</t>
  </si>
  <si>
    <t>Applicant Priority Rating(re-translated)</t>
  </si>
  <si>
    <t>TRP priority rating(retranslated)</t>
  </si>
  <si>
    <t>TRP Approved</t>
  </si>
  <si>
    <t>94ba0d93-3574-4c2a-9e5c-27b0aa380139</t>
  </si>
  <si>
    <t>Row number</t>
  </si>
  <si>
    <t>Total Above Allocation Request (Allocation Currency)</t>
  </si>
  <si>
    <t>conditional formating</t>
  </si>
  <si>
    <t>unused formulas to update</t>
  </si>
  <si>
    <t>Module name</t>
  </si>
  <si>
    <t>intervention start</t>
  </si>
  <si>
    <t>intervention end</t>
  </si>
  <si>
    <t>[Component (Name)]</t>
  </si>
  <si>
    <t>Component (Name)</t>
  </si>
  <si>
    <t>[Soft Delete]</t>
  </si>
  <si>
    <t>Soft Delete</t>
  </si>
  <si>
    <t>Montant total de la demande de financement hiérarchisée au-delà de la somme allouée (devise de demande)</t>
  </si>
  <si>
    <t>Total de la solicitud de fondos por encima del Monto asignado PAAR (divisa de solicitud)</t>
  </si>
  <si>
    <t>Not Recommended</t>
  </si>
  <si>
    <t>TRP Priority</t>
  </si>
  <si>
    <t>Non recommandé</t>
  </si>
  <si>
    <t>No recomendado</t>
  </si>
  <si>
    <t>[Record Type (Name)]</t>
  </si>
  <si>
    <t>Record Type (Name)</t>
  </si>
  <si>
    <t xml:space="preserve">   </t>
  </si>
  <si>
    <t>TRP Review Outcome</t>
  </si>
  <si>
    <t>Profile (Name)</t>
  </si>
  <si>
    <t>Instructions</t>
  </si>
  <si>
    <t>Instructions for applicants
Applicants are first requested to provide contextual information about the Prioritized Above Allocation Request in the field “Contextual Information” at the top of the PAAR tab.  This field should include information about why the selected modules were identified and prioritized for additional funding.  
The full list of PAAR interventions should be entered in the table “Prioritized Above Allocation Request (PAAR)”.  Applicants should enter data into columns A, B, D, F and H, starting from the “Applicant Priority Rating” and ending with the “Brief Rationale”. The content for the three first columns is selected from pick-up lists. Ensure that the correct priority rating, module and intervention are selected for each individual line. The column “Amount Requested (USD)” is automatically completed once the value of the prior column is entered.
Please note: The fields “Brief Rationale (Translated)” and the last three green columns are not to be filled in by the applicants.
Please ensure that all applicant fields have been entered in the “Prioritized Above Allocation Request (PAAR)” table. Once the contextual information and columns A-F are completed, please save the Excel file and include it as part of documents submitted with the Funding Request.</t>
  </si>
  <si>
    <t>Instructions pour les candidats
Sélectionnez la langue avec laquelle vous allez travailler avant de commencer le remplissage de ce format.
Les candidats sont d’abord invités à fournir des informations contextuelles sur la demande hiérarchisée de financement au-delà de la somme allouée (PAAR) dans le champ «Information contextuelle» en haut de l’onglet PAAR. Ce champ doit inclure des informations sur les raisons pour lesquelles les modules sélectionnés ont été identifiés et classés par ordre de priorité pour un financement supplémentaire.
La liste complète des interventions PAAR doit être inscrite dans le tableau «demande hiérarchisée de financement au-delà de la somme allouée (PAAR)». Les candidats doivent saisir les données dans les colonnes A, B, D, F et H, en commençant par «la cote de priorité» et en finissant par «la brève justification». Le contenu des trois premières colonnes est sélectionné dans les listes de contrôle. Assurez-vous que le classement de priorité, le module et l'intervention corrects sont sélectionnés pour chaque ligne. La colonne «Montant demandé (USD)» est automatiquement remplie une fois la valeur de la colonne précédente saisie.
Remarque: les champs «brève justification (traduite)» et les trois dernières colonnes vertes ne doivent pas être remplis par les candidats.
Assurez-vous que tous les champs du demandeur ont été entrés dans le tableau «demande hiérarchisée de financement au-delà de la somme allouée (PAAR)». Une fois les informations contextuelles et les colonnes A à F complétées, sauvegardez le fichier Excel et intégrez-le dans les documents joints à la demande de financement.</t>
  </si>
  <si>
    <t>Instrucciones para solicitantes
Seleccione el lenguage con el que se va a trabajar antes de comenzar el llenado de este formato.
Inicialmente se requiere que los solicitantes  proporcionen información contextual sobre la solicitud priorizada de monto por encima de la asignación (PAAR por sus siglas en inglés) en el campo "Información contextual" en la parte superior de la pestaña PAAR. Este campo debe incluir información sobre por qué los módulos seleccionados fueron identificados y priorizados para financiamiento adicional.
La lista completa de intervenciones PAAR debe ingresarse en la tabla de " solicitud priorizada de monto por encima de la asignación (PAAR)". Los solicitantes deben ingresar los datos en las columnas A, B, D, F y H, comenzando por la "Nivel de prioridad (para el Solicitante)" y terminando con la "Breve justificación". El contenido de las tres primeras columnas se selecciona de las listas de pre-selección del formato. Asegúrese de seleccionar la clasificación de prioridad, el módulo y la intervención correctos para cada línea individual. La columna "Monto solicitado (USD)" se completa automáticamente una vez que se ingresa el valor de la columna anterior.
Tenga en cuenta que los solicitantes NO deben completar los campos "Breve justificación (traducida)" y las últimas tres columnas verdes.
Asegúrese de haber ingresado todos los campos del solicitante en la tabla de " solicitud priorizada de monto por encima de la asignación (PAAR)". Una vez que la información contextual y las columnas A-F estén completas, guarde el archivo Excel e inclúyalo como parte de los documentos presentados con la Solicitud de financiamiento.</t>
  </si>
  <si>
    <t>Indique, para los módulos VIH, la población objetivo relevante.</t>
  </si>
  <si>
    <t>Brief Rationale, including expected outcomes and impact (explain how the request builds on the allocation). 
Indicate the relevant population for HIV modules.</t>
  </si>
  <si>
    <t xml:space="preserve">Une courte explication, comprenant les résultats et l’impact attendus (montrer en quoi la requête se base sur l’allocation).
Pour les modules VIH, indiquer la population pertinente. </t>
  </si>
  <si>
    <t>Breve justificación, incluidos resultados e impacto previstos (explique cómo se basa la solicitud en la asignación)
Indique, para los módulos VIH, la población objetivo relevante.</t>
  </si>
  <si>
    <t>Version 1.1</t>
  </si>
  <si>
    <t xml:space="preserve">     </t>
  </si>
  <si>
    <t>AIM_Funding_Request__c.AIM_Funding_Request_Currency__c</t>
  </si>
  <si>
    <t>CHF</t>
  </si>
  <si>
    <t>AFN</t>
  </si>
  <si>
    <t>AMD</t>
  </si>
  <si>
    <t>AUD</t>
  </si>
  <si>
    <t>BAM</t>
  </si>
  <si>
    <t>BDT</t>
  </si>
  <si>
    <t>BGN</t>
  </si>
  <si>
    <t>BTN</t>
  </si>
  <si>
    <t>BYR</t>
  </si>
  <si>
    <t>CNY</t>
  </si>
  <si>
    <t>COP</t>
  </si>
  <si>
    <t>DOP</t>
  </si>
  <si>
    <t>GBP</t>
  </si>
  <si>
    <t>GEL</t>
  </si>
  <si>
    <t>GHS</t>
  </si>
  <si>
    <t>GNF</t>
  </si>
  <si>
    <t>GTQ</t>
  </si>
  <si>
    <t>IDR</t>
  </si>
  <si>
    <t>ILS</t>
  </si>
  <si>
    <t>INR</t>
  </si>
  <si>
    <t>JMD</t>
  </si>
  <si>
    <t>JOD</t>
  </si>
  <si>
    <t>JPY</t>
  </si>
  <si>
    <t>KES</t>
  </si>
  <si>
    <t>KZT</t>
  </si>
  <si>
    <t>MAD</t>
  </si>
  <si>
    <t>MGA</t>
  </si>
  <si>
    <t>MKD</t>
  </si>
  <si>
    <t>MUR</t>
  </si>
  <si>
    <t>NAD</t>
  </si>
  <si>
    <t>NGN</t>
  </si>
  <si>
    <t>NZD</t>
  </si>
  <si>
    <t>PGK</t>
  </si>
  <si>
    <t>PHP</t>
  </si>
  <si>
    <t>PYG</t>
  </si>
  <si>
    <t>RSD</t>
  </si>
  <si>
    <t>RUB</t>
  </si>
  <si>
    <t>SLL</t>
  </si>
  <si>
    <t>SRD</t>
  </si>
  <si>
    <t>SZL</t>
  </si>
  <si>
    <t>THB</t>
  </si>
  <si>
    <t>TND</t>
  </si>
  <si>
    <t>TZS</t>
  </si>
  <si>
    <t>UAH</t>
  </si>
  <si>
    <t>XAF</t>
  </si>
  <si>
    <t>XOF</t>
  </si>
  <si>
    <t>YER</t>
  </si>
  <si>
    <t>ZAR</t>
  </si>
  <si>
    <t>CAD</t>
  </si>
  <si>
    <t>SEK</t>
  </si>
  <si>
    <t>NOK</t>
  </si>
  <si>
    <t>DKK</t>
  </si>
  <si>
    <t>ISK</t>
  </si>
  <si>
    <t>EGP</t>
  </si>
  <si>
    <t>AED</t>
  </si>
  <si>
    <t>ALL</t>
  </si>
  <si>
    <t>AOA</t>
  </si>
  <si>
    <t>ARS</t>
  </si>
  <si>
    <t>AWG</t>
  </si>
  <si>
    <t>AZN</t>
  </si>
  <si>
    <t>BBD</t>
  </si>
  <si>
    <t>BHD</t>
  </si>
  <si>
    <t>BIF</t>
  </si>
  <si>
    <t>BND</t>
  </si>
  <si>
    <t>BOB</t>
  </si>
  <si>
    <t>BRL</t>
  </si>
  <si>
    <t>BSD</t>
  </si>
  <si>
    <t>BWP</t>
  </si>
  <si>
    <t>BZD</t>
  </si>
  <si>
    <t>CDF</t>
  </si>
  <si>
    <t>CLP</t>
  </si>
  <si>
    <t>CRC</t>
  </si>
  <si>
    <t>CUC</t>
  </si>
  <si>
    <t>CVE</t>
  </si>
  <si>
    <t>CZK</t>
  </si>
  <si>
    <t>DJF</t>
  </si>
  <si>
    <t>DZD</t>
  </si>
  <si>
    <t>EEK</t>
  </si>
  <si>
    <t>ERN</t>
  </si>
  <si>
    <t>ETB</t>
  </si>
  <si>
    <t>FJD</t>
  </si>
  <si>
    <t>FKP</t>
  </si>
  <si>
    <t>GIP</t>
  </si>
  <si>
    <t>GMD</t>
  </si>
  <si>
    <t>GYD</t>
  </si>
  <si>
    <t>HKD</t>
  </si>
  <si>
    <t>HNL</t>
  </si>
  <si>
    <t>HRK</t>
  </si>
  <si>
    <t>HTG</t>
  </si>
  <si>
    <t>HUF</t>
  </si>
  <si>
    <t>IQD</t>
  </si>
  <si>
    <t>IRR</t>
  </si>
  <si>
    <t>KGS</t>
  </si>
  <si>
    <t>KHR</t>
  </si>
  <si>
    <t>KMF</t>
  </si>
  <si>
    <t>KPW</t>
  </si>
  <si>
    <t>KRW</t>
  </si>
  <si>
    <t>KWD</t>
  </si>
  <si>
    <t>KYD</t>
  </si>
  <si>
    <t>LAK</t>
  </si>
  <si>
    <t>LBP</t>
  </si>
  <si>
    <t>LKR</t>
  </si>
  <si>
    <t>LRD</t>
  </si>
  <si>
    <t>LSL</t>
  </si>
  <si>
    <t>LTL</t>
  </si>
  <si>
    <t>LVL</t>
  </si>
  <si>
    <t>LYD</t>
  </si>
  <si>
    <t>MDL</t>
  </si>
  <si>
    <t>MMK</t>
  </si>
  <si>
    <t>MNT</t>
  </si>
  <si>
    <t>MOP</t>
  </si>
  <si>
    <t>MRO</t>
  </si>
  <si>
    <t>MVR</t>
  </si>
  <si>
    <t>MWK</t>
  </si>
  <si>
    <t>MXN</t>
  </si>
  <si>
    <t>MYR</t>
  </si>
  <si>
    <t>NIO</t>
  </si>
  <si>
    <t>NPR</t>
  </si>
  <si>
    <t>OMR</t>
  </si>
  <si>
    <t>PAB</t>
  </si>
  <si>
    <t>PEN</t>
  </si>
  <si>
    <t>PKR</t>
  </si>
  <si>
    <t>PLN</t>
  </si>
  <si>
    <t>QAR</t>
  </si>
  <si>
    <t>RON</t>
  </si>
  <si>
    <t>RWF</t>
  </si>
  <si>
    <t>SAR</t>
  </si>
  <si>
    <t>SBD</t>
  </si>
  <si>
    <t>SCR</t>
  </si>
  <si>
    <t>SDG</t>
  </si>
  <si>
    <t>SGD</t>
  </si>
  <si>
    <t>SHP</t>
  </si>
  <si>
    <t>SKK</t>
  </si>
  <si>
    <t>SOS</t>
  </si>
  <si>
    <t>STD</t>
  </si>
  <si>
    <t>SYP</t>
  </si>
  <si>
    <t>TJS</t>
  </si>
  <si>
    <t>TOP</t>
  </si>
  <si>
    <t>TRY</t>
  </si>
  <si>
    <t>TTD</t>
  </si>
  <si>
    <t>TWD</t>
  </si>
  <si>
    <t>UGX</t>
  </si>
  <si>
    <t>UYU</t>
  </si>
  <si>
    <t>UZS</t>
  </si>
  <si>
    <t>VND</t>
  </si>
  <si>
    <t>VUV</t>
  </si>
  <si>
    <t>WST</t>
  </si>
  <si>
    <t>XCD</t>
  </si>
  <si>
    <t>XPF</t>
  </si>
  <si>
    <t>ZWD</t>
  </si>
  <si>
    <t>MZN</t>
  </si>
  <si>
    <t>TMT</t>
  </si>
  <si>
    <t>VEF</t>
  </si>
  <si>
    <t>ZMW</t>
  </si>
  <si>
    <t>SSP</t>
  </si>
  <si>
    <t>AIM_Funding_Request__c.AIM_TRP_Review_Outcome__c</t>
  </si>
  <si>
    <t>Grant Making</t>
  </si>
  <si>
    <t>Iteration</t>
  </si>
  <si>
    <t>Revised review approach</t>
  </si>
  <si>
    <t>L1FR_PAAR_UQD_Intervention__c.L1FR_TRP_Priority__c</t>
  </si>
  <si>
    <t>L1FR_PAAR_UQD_Intervention__c.L1FR_Applicant_Priority_Rating__c</t>
  </si>
  <si>
    <t>L1FR_PAAR_UQD_Intervention__c.L1FR_Status__c</t>
  </si>
  <si>
    <t>Inactive</t>
  </si>
  <si>
    <t>Expired</t>
  </si>
  <si>
    <t>Not Approved</t>
  </si>
  <si>
    <t>PickListValue</t>
  </si>
  <si>
    <t>PickListKey</t>
  </si>
  <si>
    <t>CUP</t>
  </si>
  <si>
    <t>a441R0000002X7OQAU</t>
  </si>
  <si>
    <t>Kyrgyzstan</t>
  </si>
  <si>
    <t>FR843-KGZ-C</t>
  </si>
  <si>
    <t>HIV/AIDS, Tuberculosis</t>
  </si>
  <si>
    <t>a3p1R0000018qtDQAQ</t>
  </si>
  <si>
    <t>a1A360000013M04EAE</t>
  </si>
  <si>
    <t>Country Team</t>
  </si>
  <si>
    <t>MCI-00648</t>
  </si>
  <si>
    <t>a13360000026QHDAA2</t>
  </si>
  <si>
    <t>PMTCT</t>
  </si>
  <si>
    <t>MCI-00649</t>
  </si>
  <si>
    <t>PTME</t>
  </si>
  <si>
    <t>Differentiated HIV Testing Services</t>
  </si>
  <si>
    <t>MCI-00650</t>
  </si>
  <si>
    <t>Services de dépistage différencié du VIH</t>
  </si>
  <si>
    <t>Servicios diferenciados de diagnóstico del VIH</t>
  </si>
  <si>
    <t>MCI-00651</t>
  </si>
  <si>
    <t>Reducing human rights-related barriers to HIV/TB services</t>
  </si>
  <si>
    <t>MCI-00652</t>
  </si>
  <si>
    <t>Réduction des obstacles liés aux droits humains qui entravent l’accès aux services de lutte contre le VIH/la tuberculose</t>
  </si>
  <si>
    <t>Reducción de las barreras relacionadas con los derechos humanos para acceder a los servicios del VIH y la tuberculosis</t>
  </si>
  <si>
    <t>MCI-00653</t>
  </si>
  <si>
    <t>a13360000026QHEAA2</t>
  </si>
  <si>
    <t>MDR-TB</t>
  </si>
  <si>
    <t>MCI-00654</t>
  </si>
  <si>
    <t>Removing human rights and gender related barriers to TB services</t>
  </si>
  <si>
    <t>MCI-00655</t>
  </si>
  <si>
    <t>Élimination des obstacles liés aux droits humains et au genre qui entravent l’accès aux services antituberculeux</t>
  </si>
  <si>
    <t>Eliminar las barreras relacionadas con los derechos humanos y el género que dificultan el acceso a los servicios de tuberculosis</t>
  </si>
  <si>
    <t>MCI-00656</t>
  </si>
  <si>
    <t>Tuberculose/VIH</t>
  </si>
  <si>
    <t>MCI-00660</t>
  </si>
  <si>
    <t>RSSH: Health products management systems</t>
  </si>
  <si>
    <t>MCI-00661</t>
  </si>
  <si>
    <t>SRPS: Systèmes de gestion des produits de santé</t>
  </si>
  <si>
    <t>SSRS: sistemas de gestión de productos para la salud</t>
  </si>
  <si>
    <t>MCI-00664</t>
  </si>
  <si>
    <t>SRPS : Fourniture de service intégré et amélioration de la qualité</t>
  </si>
  <si>
    <t>SSRS: mejora de la calidad y la prestación de servicios integrados</t>
  </si>
  <si>
    <t>MCI-00665</t>
  </si>
  <si>
    <t>SRPS : Systèmes de gestion financière</t>
  </si>
  <si>
    <t>SSRS: Sistemas de gestión financiera</t>
  </si>
  <si>
    <t>RSSH: Health sector governance and planning</t>
  </si>
  <si>
    <t>MCI-00666</t>
  </si>
  <si>
    <t>SRPS : Gouvernance et planification du secteur de la santé</t>
  </si>
  <si>
    <t>SSRS: gobernanza y planificación del sector de la salud</t>
  </si>
  <si>
    <t>RSSH: Health management information systems and M&amp;E</t>
  </si>
  <si>
    <t>MCI-00662</t>
  </si>
  <si>
    <t>SRPS : Système de gestion de l’information sanitaire et suivi et évaluation</t>
  </si>
  <si>
    <t>SSRS: Sistemas de información de gestión de salud y M&amp;E (Monitoria y Evaluación)</t>
  </si>
  <si>
    <t>RSSH: Community systems strengthening</t>
  </si>
  <si>
    <t>MCI-00667</t>
  </si>
  <si>
    <t>SRPS : Renforcement des systèmes communautaires</t>
  </si>
  <si>
    <t>SSRS: fortalecimiento de los sistemas comunitarios</t>
  </si>
  <si>
    <t>RSSH: Laboratory systems</t>
  </si>
  <si>
    <t>MCI-00668</t>
  </si>
  <si>
    <t>SRPS : Systèmes de laboratoire</t>
  </si>
  <si>
    <t>SSRS: sistemas de laboratorio</t>
  </si>
  <si>
    <t>Payment for results</t>
  </si>
  <si>
    <t>MCI-00669</t>
  </si>
  <si>
    <t>Financement basé sur les résultats</t>
  </si>
  <si>
    <t>Financiación basada en los resultados</t>
  </si>
  <si>
    <t>MCI-00663</t>
  </si>
  <si>
    <t>SRPS : Ressources humaines pour la santé, y compris agents de santé communautaires</t>
  </si>
  <si>
    <t>SSRS: recursos humanos para la salud  incluidos los trabajadores de la salud comunitarios</t>
  </si>
  <si>
    <t>Condom and lubricant programing</t>
  </si>
  <si>
    <t>MCI-00670</t>
  </si>
  <si>
    <t>a1O1R000006c5MZUAY</t>
  </si>
  <si>
    <t>Programmation relative aux préservatifs et aux lubrifiants</t>
  </si>
  <si>
    <t>Programas de preservativos y lubricantes</t>
  </si>
  <si>
    <t>FunOpp_15:ActAre_444</t>
  </si>
  <si>
    <t>Pre-exposure prophylaxis</t>
  </si>
  <si>
    <t>MCI-00671</t>
  </si>
  <si>
    <t>Prophylaxie préexposition</t>
  </si>
  <si>
    <t>PrEP</t>
  </si>
  <si>
    <t>FunOpp_15:ActAre_441</t>
  </si>
  <si>
    <t>Behavior change interventions</t>
  </si>
  <si>
    <t>MCI-00672</t>
  </si>
  <si>
    <t>Interventions pour le changement de comportement</t>
  </si>
  <si>
    <t>Intervenciones para cambio de comportamiento</t>
  </si>
  <si>
    <t>FunOpp_15:ActAre_445</t>
  </si>
  <si>
    <t>Community empowerment</t>
  </si>
  <si>
    <t>MCI-00673</t>
  </si>
  <si>
    <t>Autonomisation des communautés</t>
  </si>
  <si>
    <t>Empoderamiento comunitario</t>
  </si>
  <si>
    <t>FunOpp_15:ActAre_453</t>
  </si>
  <si>
    <t>Sexual and reproductive health services, including STIs</t>
  </si>
  <si>
    <t>MCI-00674</t>
  </si>
  <si>
    <t>Services de santé sexuelle et reproductive, y compris les IST</t>
  </si>
  <si>
    <t>Servicios de salud sexual y reproductiva, incluyendo las ITS</t>
  </si>
  <si>
    <t>FunOpp_15:ActAre_446</t>
  </si>
  <si>
    <t>Harm reduction interventions for drug use</t>
  </si>
  <si>
    <t>MCI-00675</t>
  </si>
  <si>
    <t>Interventions de réduction des risques liées à la consommation de drogues</t>
  </si>
  <si>
    <t>Intervenciones de reducción de daño por consumo de drogas</t>
  </si>
  <si>
    <t>FunOpp_15:ActAre_457</t>
  </si>
  <si>
    <t>Needle and syringe programs</t>
  </si>
  <si>
    <t>MCI-00679</t>
  </si>
  <si>
    <t>Programmes d’échange d’aiguilles et de seringues</t>
  </si>
  <si>
    <t>Programas de agujas y jeringuillas</t>
  </si>
  <si>
    <t>FunOpp_15:ActAre_461</t>
  </si>
  <si>
    <t>Opioid substitution therapy and other medically assisted drug dependence treatment</t>
  </si>
  <si>
    <t>MCI-00680</t>
  </si>
  <si>
    <t>Traitement de substitution aux opiacés et autres traitements médicalement assistés contre la toxicomanie</t>
  </si>
  <si>
    <t>Tratamiento de sustitución de opiáceos y otros tratamientos de la drogodependencia que requieren atención médica</t>
  </si>
  <si>
    <t>FunOpp_15:ActAre_462</t>
  </si>
  <si>
    <t>MCI-00681</t>
  </si>
  <si>
    <t>Prévention et prise en charge des overdoses</t>
  </si>
  <si>
    <t>FunOpp_15:ActAre_463</t>
  </si>
  <si>
    <t>Addressing stigma, discrimination and violence</t>
  </si>
  <si>
    <t>MCI-00676</t>
  </si>
  <si>
    <t>Lutte contre la stigmatisation, la discrimination et la violence</t>
  </si>
  <si>
    <t>Abordaje del estigma, la discriminación y la violencia</t>
  </si>
  <si>
    <t>FunOpp_15:ActAre_452</t>
  </si>
  <si>
    <t>Interventions for young key populations</t>
  </si>
  <si>
    <t>MCI-00677</t>
  </si>
  <si>
    <t>Interventions en faveur des jeunes populations clés</t>
  </si>
  <si>
    <t>Intervenciones para poblaciones jóvenes clave</t>
  </si>
  <si>
    <t>FunOpp_15:ActAre_458</t>
  </si>
  <si>
    <t>Comprehensive sexuality education</t>
  </si>
  <si>
    <t>MCI-00682</t>
  </si>
  <si>
    <t>Éducation complète  à la sexualité</t>
  </si>
  <si>
    <t>Educación sexual integral</t>
  </si>
  <si>
    <t>FunOpp_15:ActAre_442</t>
  </si>
  <si>
    <t>Gender-based violence prevention and post violence care</t>
  </si>
  <si>
    <t>MCI-00683</t>
  </si>
  <si>
    <t>Prévention de la violence fondée sur le genre et soins apportés aux rescapées des violences</t>
  </si>
  <si>
    <t>Prevención de la violencia de género y atención posterior a un episodio de violencia</t>
  </si>
  <si>
    <t>FunOpp_15:ActAre_456</t>
  </si>
  <si>
    <t>Social protection interventions</t>
  </si>
  <si>
    <t>MCI-00684</t>
  </si>
  <si>
    <t>Mesures de protection sociale</t>
  </si>
  <si>
    <t>Intervenciones de protección social</t>
  </si>
  <si>
    <t>FunOpp_15:ActAre_459</t>
  </si>
  <si>
    <t>Integration into national multi-sectoral responses of AGYW programs</t>
  </si>
  <si>
    <t>MCI-00685</t>
  </si>
  <si>
    <t>Intégration des programmes à destination des adolescentes et des jeunes femmes dans les interventions multisectorielles nationales</t>
  </si>
  <si>
    <t>Integración de los programas para niñas adolescentes y mujeres jóvenes en las respuestas nacionales multisectoriales</t>
  </si>
  <si>
    <t>FunOpp_15:ActAre_443</t>
  </si>
  <si>
    <t>Voluntary Medical Male Circumcision</t>
  </si>
  <si>
    <t>MCI-00686</t>
  </si>
  <si>
    <t>Circoncision masculine médicale volontaire</t>
  </si>
  <si>
    <t>Circuncisión médica masculina voluntaria</t>
  </si>
  <si>
    <t>FunOpp_15:ActAre_460</t>
  </si>
  <si>
    <t>National condom program management and stewardship</t>
  </si>
  <si>
    <t>MCI-00687</t>
  </si>
  <si>
    <t>Programmation et gestion du préservatif au niveau national</t>
  </si>
  <si>
    <t>Gestión de programas nacionales para preservativos</t>
  </si>
  <si>
    <t>FunOpp_15:ActAre_454</t>
  </si>
  <si>
    <t>Linkages between HIV programs and RMNCAH</t>
  </si>
  <si>
    <t>MCI-00688</t>
  </si>
  <si>
    <t>Liens entre les programmes de lutte contre le VIH, et la santé reproductive maternelle, du nouveau-né, de l'enfant et de l'adolescent</t>
  </si>
  <si>
    <t>Integración de los programas de VIH y la salud reproductiva, materna, adolescente, infantil y neonatal</t>
  </si>
  <si>
    <t>FunOpp_15:ActAre_455</t>
  </si>
  <si>
    <t>Prevention and management of co-infections and co-morbidities (Prevention)</t>
  </si>
  <si>
    <t>MCI-00678</t>
  </si>
  <si>
    <t>Prévention et prise en charge des co-infections et des co-morbidités</t>
  </si>
  <si>
    <t>Prevención y manejo de coinfecciones y comorbilidades</t>
  </si>
  <si>
    <t>FunOpp_15:ActAre_464</t>
  </si>
  <si>
    <t>MCI-00689</t>
  </si>
  <si>
    <t>a1O1R000006c5MaUAI</t>
  </si>
  <si>
    <t>Volet 1 : Prévention primaire de l’infection au VIH chez les femmes en âge de procréer</t>
  </si>
  <si>
    <t>Vertiente 1: Prevención primaria de la infección por el VIH en mujeres en edad fecunda</t>
  </si>
  <si>
    <t>FunOpp_15:ActAre_73</t>
  </si>
  <si>
    <t>MCI-00690</t>
  </si>
  <si>
    <t>Volet 2 : Prévention des grossesses non désirées chez les femmes vivant avec le VIH</t>
  </si>
  <si>
    <t>FunOpp_15:ActAre_74</t>
  </si>
  <si>
    <t>MCI-00692</t>
  </si>
  <si>
    <t>Volet 4 : Traitement, prise en charge et soutien des mères vivant avec le VIH, de leurs enfants et de leur famille</t>
  </si>
  <si>
    <t>Vertiente 4: Tratamiento, atención y apoyo para madres que viven con el VIH, así como para sus hijos y familias</t>
  </si>
  <si>
    <t>FunOpp_15:ActAre_76</t>
  </si>
  <si>
    <t>MCI-00691</t>
  </si>
  <si>
    <t>Volet 3 : Prévention de la transmission verticale du VIH</t>
  </si>
  <si>
    <t>Vertiente 3: Prevención de la transmisión vertical del VIH</t>
  </si>
  <si>
    <t>FunOpp_15:ActAre_75</t>
  </si>
  <si>
    <t>Facility-based testing</t>
  </si>
  <si>
    <t>MCI-00693</t>
  </si>
  <si>
    <t>a1O1R000006c5MbUAI</t>
  </si>
  <si>
    <t>Dépistage en centre de santé</t>
  </si>
  <si>
    <t>Pruebas a nivel de establecimientos de salud</t>
  </si>
  <si>
    <t>FunOpp_15:ActAre_416</t>
  </si>
  <si>
    <t>Community-based testing</t>
  </si>
  <si>
    <t>MCI-00694</t>
  </si>
  <si>
    <t>Dépistage communautaire</t>
  </si>
  <si>
    <t>Pruebas a nivel comunitario</t>
  </si>
  <si>
    <t>FunOpp_15:ActAre_417</t>
  </si>
  <si>
    <t>Self-testing</t>
  </si>
  <si>
    <t>MCI-00695</t>
  </si>
  <si>
    <t>Autodépistage</t>
  </si>
  <si>
    <t>Autoprueba (self testing)</t>
  </si>
  <si>
    <t>FunOpp_15:ActAre_418</t>
  </si>
  <si>
    <t>Differentiated ART service delivery and HIV care</t>
  </si>
  <si>
    <t>MCI-00696</t>
  </si>
  <si>
    <t>a1O1R000006c5McUAI</t>
  </si>
  <si>
    <t>Services différenciés de traitements antirétroviraux et prise en charge du VIH</t>
  </si>
  <si>
    <t>Prestación de servicios diferenciados de tratamiento antirretroviral y atención para el VIH</t>
  </si>
  <si>
    <t>FunOpp_15:ActAre_422</t>
  </si>
  <si>
    <t>Treatment monitoring - Drug resistance</t>
  </si>
  <si>
    <t>MCI-00697</t>
  </si>
  <si>
    <t>Suivi du traitement – Pharmacorésistance</t>
  </si>
  <si>
    <t>Seguimiento del tratamiento: farmacorresistencia</t>
  </si>
  <si>
    <t>FunOpp_15:ActAre_80</t>
  </si>
  <si>
    <t>Treatment monitoring - ARV toxicity</t>
  </si>
  <si>
    <t>MCI-00698</t>
  </si>
  <si>
    <t>Suivi du traitement – Toxicité des antirétroviraux</t>
  </si>
  <si>
    <t>Seguimiento del tratamiento: toxicidad de la terapia antirretroviral</t>
  </si>
  <si>
    <t>FunOpp_15:ActAre_419</t>
  </si>
  <si>
    <t>Treatment monitoring - Viral load</t>
  </si>
  <si>
    <t>MCI-00699</t>
  </si>
  <si>
    <t>Suivi du traitement – Charge virale</t>
  </si>
  <si>
    <t>Seguimiento del tratamiento: carga viral</t>
  </si>
  <si>
    <t>FunOpp_15:ActAre_219</t>
  </si>
  <si>
    <t>Prevention and management of co-infections and co-morbidities (Treatment, care and support)</t>
  </si>
  <si>
    <t>MCI-00700</t>
  </si>
  <si>
    <t>FunOpp_15:ActAre_420</t>
  </si>
  <si>
    <t>MCI-00701</t>
  </si>
  <si>
    <t>Conseil et soutien psychosocial</t>
  </si>
  <si>
    <t>Consejería y apoyo psicosocial</t>
  </si>
  <si>
    <t>FunOpp_15:ActAre_83</t>
  </si>
  <si>
    <t>MCI-00702</t>
  </si>
  <si>
    <t>Paquet de services à destination des orphelins et des enfants vulnérables</t>
  </si>
  <si>
    <t>FunOpp_15:ActAre_421</t>
  </si>
  <si>
    <t>Stigma and discrimination reduction (HIV/TB)</t>
  </si>
  <si>
    <t>MCI-00703</t>
  </si>
  <si>
    <t>a1O1R000006c5MdUAI</t>
  </si>
  <si>
    <t>Réduction du rejet social et de la discrimination</t>
  </si>
  <si>
    <t>FunOpp_15:ActAre_222</t>
  </si>
  <si>
    <t>Legal Literacy (“Know Your Rights")</t>
  </si>
  <si>
    <t>MCI-00704</t>
  </si>
  <si>
    <t>Éducation juridique (« Connaissez vos droits »)</t>
  </si>
  <si>
    <t>Conocimientos jurídicos («Conoce tus derechos»)</t>
  </si>
  <si>
    <t>FunOpp_15:ActAre_223</t>
  </si>
  <si>
    <t>Human rights and medical ethics related to HIV and HIV/TB for health care providers</t>
  </si>
  <si>
    <t>MCI-00705</t>
  </si>
  <si>
    <t>Droits humains et éthique médicale liée au VIH et à la co-infection VIH/tuberculose pour les prestataires de soins de santé</t>
  </si>
  <si>
    <t>Derechos humanos y ética médica en relación con el VIH y la tuberculosis y el VIH para personal sanitario</t>
  </si>
  <si>
    <t>FunOpp_15:ActAre_224</t>
  </si>
  <si>
    <t>MCI-00706</t>
  </si>
  <si>
    <t>Servicios jurídicos relacionados con el VIH y la TB/VIH</t>
  </si>
  <si>
    <t>FunOpp_15:ActAre_225</t>
  </si>
  <si>
    <t>Sensitization of law-makers and law-enforcement agents</t>
  </si>
  <si>
    <t>MCI-00707</t>
  </si>
  <si>
    <t>Sensibilisation des législateurs et des agents des forces de l’ordre</t>
  </si>
  <si>
    <t>Sensibilización de los cuerpos de seguridad y cuerpos de seguridad</t>
  </si>
  <si>
    <t>FunOpp_15:ActAre_226</t>
  </si>
  <si>
    <t>MCI-00708</t>
  </si>
  <si>
    <t>Amélioration des lois, des règlements et des politiques liés au VIH et à la co-infection VIH/tuberculose</t>
  </si>
  <si>
    <t>Mejora de leyes, reglamentos y políticas relacionadas con el VIH y la TB/VIH</t>
  </si>
  <si>
    <t>FunOpp_15:ActAre_227</t>
  </si>
  <si>
    <t>Community mobilization and advocacy (HIV/TB)</t>
  </si>
  <si>
    <t>MCI-00710</t>
  </si>
  <si>
    <t>Mobilisation et sensibilisation des communautés</t>
  </si>
  <si>
    <t>Movilización y promoción comunitarias</t>
  </si>
  <si>
    <t>FunOpp_15:ActAre_423</t>
  </si>
  <si>
    <t>MCI-00709</t>
  </si>
  <si>
    <t>Réduction de la discrimination fondée sur le genre, des normes de genre nocives et de la violence contre les femmes et les filles dans toute leur diversité, en lien avec le VIH</t>
  </si>
  <si>
    <t>Reducción de la discriminación de género relacionada con el VIH, las normas de género perjudiciales y la violencia contra las mujeres y las niñas en toda su diversidad</t>
  </si>
  <si>
    <t>FunOpp_15:ActAre_228</t>
  </si>
  <si>
    <t>Case detection and diagnosis (TB care and prevention)</t>
  </si>
  <si>
    <t>MCI-00711</t>
  </si>
  <si>
    <t>a1O1R000006c5MeUAI</t>
  </si>
  <si>
    <t>Détection des cas et diagnostic</t>
  </si>
  <si>
    <t>Detección y diagnóstico de casos</t>
  </si>
  <si>
    <t>FunOpp_15:ActAre_87</t>
  </si>
  <si>
    <t>Treatment (TB care and prevention)</t>
  </si>
  <si>
    <t>MCI-00712</t>
  </si>
  <si>
    <t>FunOpp_15:ActAre_88</t>
  </si>
  <si>
    <t>Prevention (TB care and prevention)</t>
  </si>
  <si>
    <t>MCI-00713</t>
  </si>
  <si>
    <t>FunOpp_15:ActAre_89</t>
  </si>
  <si>
    <t>MCI-00714</t>
  </si>
  <si>
    <t>Implication de tous les prestataires de soins</t>
  </si>
  <si>
    <t>Implicar a todos los proveedores de atención</t>
  </si>
  <si>
    <t>FunOpp_15:ActAre_90</t>
  </si>
  <si>
    <t>MCI-00715</t>
  </si>
  <si>
    <t>Prestación de servicios de atención de la tuberculosis en la comunidad</t>
  </si>
  <si>
    <t>FunOpp_15:ActAre_91</t>
  </si>
  <si>
    <t>Key Populations (TB care and prevention) - Children</t>
  </si>
  <si>
    <t>MCI-00716</t>
  </si>
  <si>
    <t>Populations clés – Enfants</t>
  </si>
  <si>
    <t>Poblaciones clave: niños</t>
  </si>
  <si>
    <t>FunOpp_15:ActAre_404</t>
  </si>
  <si>
    <t>Key populations (TB care and prevention) - Prisoners</t>
  </si>
  <si>
    <t>MCI-00717</t>
  </si>
  <si>
    <t>Populations clés – Détenus</t>
  </si>
  <si>
    <t>Poblaciones clave: reclusos</t>
  </si>
  <si>
    <t>FunOpp_15:ActAre_229</t>
  </si>
  <si>
    <t>Key populations (TB care and prevention) - Mobile populations: refugees, migrants and internally displaced people</t>
  </si>
  <si>
    <t>MCI-00718</t>
  </si>
  <si>
    <t>Populations clés – Populations mobiles : réfugiés, migrants et personnes déplacées à l’intérieur de leur pays</t>
  </si>
  <si>
    <t>Poblaciones clave: poblaciones móviles (refugiados, migrantes y personas desplazadas internamente)</t>
  </si>
  <si>
    <t>FunOpp_15:ActAre_405</t>
  </si>
  <si>
    <t>Key populations (TB care and prevention) - Miners and mining communities</t>
  </si>
  <si>
    <t>MCI-00719</t>
  </si>
  <si>
    <t>Populations clés – Mineurs et communautés minières</t>
  </si>
  <si>
    <t>Poblaciones clave: mineros y comunidades mineras</t>
  </si>
  <si>
    <t>FunOpp_15:ActAre_406</t>
  </si>
  <si>
    <t>Key populations (TB care and prevention) - Others</t>
  </si>
  <si>
    <t>MCI-00720</t>
  </si>
  <si>
    <t>Populations clés – Autres</t>
  </si>
  <si>
    <t>Poblaciones clave: otros</t>
  </si>
  <si>
    <t>FunOpp_15:ActAre_92</t>
  </si>
  <si>
    <t>MCI-00721</t>
  </si>
  <si>
    <t>Activités conjointes avec d’autres programmes et secteurs</t>
  </si>
  <si>
    <t>Actividades de colaboración con otros programas y sectores</t>
  </si>
  <si>
    <t>FunOpp_15:ActAre_93</t>
  </si>
  <si>
    <t>Prevention (MDR-TB)</t>
  </si>
  <si>
    <t>MCI-00724</t>
  </si>
  <si>
    <t>a1O1R000006c5MfUAI</t>
  </si>
  <si>
    <t>FunOpp_15:ActAre_103</t>
  </si>
  <si>
    <t>Case detection and diagnosis (MDR-TB)</t>
  </si>
  <si>
    <t>MCI-00722</t>
  </si>
  <si>
    <t>FunOpp_15:ActAre_101</t>
  </si>
  <si>
    <t>Treatment (MDR-TB)</t>
  </si>
  <si>
    <t>MCI-00723</t>
  </si>
  <si>
    <t>FunOpp_15:ActAre_102</t>
  </si>
  <si>
    <t>MCI-00726</t>
  </si>
  <si>
    <t>Prise en charge communautaire de la tuberculose multirésistante</t>
  </si>
  <si>
    <t>Prestación de servicios de atención de la tuberculosis multirresistente en la comunidad</t>
  </si>
  <si>
    <t>FunOpp_15:ActAre_105</t>
  </si>
  <si>
    <t>Key Populations (MDR-TB) - Children</t>
  </si>
  <si>
    <t>MCI-00727</t>
  </si>
  <si>
    <t>FunOpp_15:ActAre_413</t>
  </si>
  <si>
    <t>Key populations (MDR-TB) - Prisoners</t>
  </si>
  <si>
    <t>MCI-00728</t>
  </si>
  <si>
    <t>FunOpp_15:ActAre_231</t>
  </si>
  <si>
    <t>Key populations (MDR-TB) - Mobile populations: refugees, migrants and internally displaced people</t>
  </si>
  <si>
    <t>MCI-00729</t>
  </si>
  <si>
    <t>FunOpp_15:ActAre_415</t>
  </si>
  <si>
    <t>Key populations (MDR-TB) - Miners and mining communities</t>
  </si>
  <si>
    <t>MCI-00730</t>
  </si>
  <si>
    <t>FunOpp_15:ActAre_414</t>
  </si>
  <si>
    <t>Key populations (MDR-TB) - Others</t>
  </si>
  <si>
    <t>MCI-00731</t>
  </si>
  <si>
    <t>FunOpp_15:ActAre_106</t>
  </si>
  <si>
    <t>MCI-00732</t>
  </si>
  <si>
    <t>FunOpp_15:ActAre_107</t>
  </si>
  <si>
    <t>MCI-00725</t>
  </si>
  <si>
    <t>FunOpp_15:ActAre_104</t>
  </si>
  <si>
    <t>Stigma and discrimination reduction (TB)</t>
  </si>
  <si>
    <t>MCI-00733</t>
  </si>
  <si>
    <t>a1O1R000006c5MgUAI</t>
  </si>
  <si>
    <t>FunOpp_15:ActAre_436</t>
  </si>
  <si>
    <t>Human rights, medical ethics and legal literacy</t>
  </si>
  <si>
    <t>MCI-00734</t>
  </si>
  <si>
    <t>Éducation aux droits légaux et humains et formation à l’éthique médicale</t>
  </si>
  <si>
    <t>Derechos humanos, ética médica y educación sobre cuestiones jurídicas</t>
  </si>
  <si>
    <t>FunOpp_15:ActAre_437</t>
  </si>
  <si>
    <t>Legal aid and services</t>
  </si>
  <si>
    <t>MCI-00735</t>
  </si>
  <si>
    <t>Aide et services juridiques</t>
  </si>
  <si>
    <t>Asistencia y servicios jurídicos</t>
  </si>
  <si>
    <t>FunOpp_15:ActAre_438</t>
  </si>
  <si>
    <t>Reform of laws and policies</t>
  </si>
  <si>
    <t>MCI-00736</t>
  </si>
  <si>
    <t>Réforme des lois et politiques</t>
  </si>
  <si>
    <t>Reforma de leyes y políticas</t>
  </si>
  <si>
    <t>FunOpp_15:ActAre_439</t>
  </si>
  <si>
    <t>Community mobilization and advocacy (TB)</t>
  </si>
  <si>
    <t>MCI-00737</t>
  </si>
  <si>
    <t>FunOpp_15:ActAre_440</t>
  </si>
  <si>
    <t>MCI-00738</t>
  </si>
  <si>
    <t>a1O1R000006c5MhUAI</t>
  </si>
  <si>
    <t>Activités conjointes de lutte contre la tuberculose et le VIH</t>
  </si>
  <si>
    <t>Actividades de colaboración en materia de TB/VIH</t>
  </si>
  <si>
    <t>FunOpp_15:ActAre_95</t>
  </si>
  <si>
    <t>Screening, testing and diagnosis</t>
  </si>
  <si>
    <t>MCI-00739</t>
  </si>
  <si>
    <t>Dépistage, test et diagnostic</t>
  </si>
  <si>
    <t>Tamizaje, prueba y diagnóstico</t>
  </si>
  <si>
    <t>FunOpp_15:ActAre_410</t>
  </si>
  <si>
    <t>Treatment (TB/HIV)</t>
  </si>
  <si>
    <t>MCI-00740</t>
  </si>
  <si>
    <t>FunOpp_15:ActAre_411</t>
  </si>
  <si>
    <t>Prevention (TB/HIV)</t>
  </si>
  <si>
    <t>MCI-00741</t>
  </si>
  <si>
    <t>FunOpp_15:ActAre_412</t>
  </si>
  <si>
    <t>MCI-00742</t>
  </si>
  <si>
    <t>Involucramiento de todos los proveedores de salud</t>
  </si>
  <si>
    <t>FunOpp_15:ActAre_96</t>
  </si>
  <si>
    <t>MCI-00743</t>
  </si>
  <si>
    <t>Prise en charge communautaire de la coïnfection TB/VIH</t>
  </si>
  <si>
    <t>Prestación de servicios comunitarios de TB/VIH</t>
  </si>
  <si>
    <t>FunOpp_15:ActAre_97</t>
  </si>
  <si>
    <t>Key Populations (TB/HIV) - Children</t>
  </si>
  <si>
    <t>MCI-00744</t>
  </si>
  <si>
    <t>FunOpp_15:ActAre_407</t>
  </si>
  <si>
    <t>Key populations (TB/HIV) - Prisoners</t>
  </si>
  <si>
    <t>MCI-00745</t>
  </si>
  <si>
    <t>Poblaciones clave: personas privadas de libertad</t>
  </si>
  <si>
    <t>FunOpp_15:ActAre_220</t>
  </si>
  <si>
    <t>Key populations (TB/HIV) - Mobile populations: refugees, migrants and internally displaced people</t>
  </si>
  <si>
    <t>MCI-00746</t>
  </si>
  <si>
    <t>FunOpp_15:ActAre_408</t>
  </si>
  <si>
    <t>Key populations (TB/HIV) - Miners and mining communities</t>
  </si>
  <si>
    <t>MCI-00747</t>
  </si>
  <si>
    <t>FunOpp_15:ActAre_409</t>
  </si>
  <si>
    <t>Key populations (TB/HIV) - Others</t>
  </si>
  <si>
    <t>MCI-00748</t>
  </si>
  <si>
    <t>FunOpp_15:ActAre_98</t>
  </si>
  <si>
    <t>MCI-00749</t>
  </si>
  <si>
    <t>FunOpp_15:ActAre_99</t>
  </si>
  <si>
    <t>Coordination and management of national disease control programs</t>
  </si>
  <si>
    <t>MCI-00778</t>
  </si>
  <si>
    <t>a1O1R000006c5MlUAI</t>
  </si>
  <si>
    <t>Coordination et gestion des programmes nationaux de lutte contre les maladies</t>
  </si>
  <si>
    <t>Coordinación y gestión de los programas nacionales de control de enfermedades</t>
  </si>
  <si>
    <t>FunOpp_15:ActAre_167</t>
  </si>
  <si>
    <t>MCI-00779</t>
  </si>
  <si>
    <t>FunOpp_15:ActAre_168</t>
  </si>
  <si>
    <t>Policy, strategy, governance</t>
  </si>
  <si>
    <t>MCI-00780</t>
  </si>
  <si>
    <t>a1O1R000006c5MmUAI</t>
  </si>
  <si>
    <t>Politique, stratégie, gouvernance</t>
  </si>
  <si>
    <t>Política, estrategia, gobernanza</t>
  </si>
  <si>
    <t>FunOpp_15:ActAre_465</t>
  </si>
  <si>
    <t>Storage and distribution capacity</t>
  </si>
  <si>
    <t>MCI-00781</t>
  </si>
  <si>
    <t>Capacité de stockage et de distribution</t>
  </si>
  <si>
    <t>Capacidad de almacenamiento y distribución</t>
  </si>
  <si>
    <t>FunOpp_15:ActAre_433</t>
  </si>
  <si>
    <t>Procurement capacity</t>
  </si>
  <si>
    <t>MCI-00782</t>
  </si>
  <si>
    <t>Capacité en matière d’approvisionnement</t>
  </si>
  <si>
    <t>Capacidad de adquisición</t>
  </si>
  <si>
    <t>FunOpp_15:ActAre_434</t>
  </si>
  <si>
    <t>Regulatory/quality assurance support</t>
  </si>
  <si>
    <t>MCI-00783</t>
  </si>
  <si>
    <t>Soutien en matière d’assurance qualité/réglementation</t>
  </si>
  <si>
    <t>Apoyo regulador/aseguramiento de la calidad</t>
  </si>
  <si>
    <t>FunOpp_15:ActAre_466</t>
  </si>
  <si>
    <t>Avoidance, reduction and management of health care waste</t>
  </si>
  <si>
    <t>MCI-00784</t>
  </si>
  <si>
    <t>Prévention, réduction et gestion des déchets médicaux</t>
  </si>
  <si>
    <t>Gestión de los residuos de la atención sanitaria</t>
  </si>
  <si>
    <t>FunOpp_15:ActAre_424</t>
  </si>
  <si>
    <t>MCI-00785</t>
  </si>
  <si>
    <t>a1O1R000006c5MnUAI</t>
  </si>
  <si>
    <t>Informes rutinarios</t>
  </si>
  <si>
    <t>FunOpp_15:ActAre_161</t>
  </si>
  <si>
    <t>MCI-00786</t>
  </si>
  <si>
    <t>Qualité des données et programmes</t>
  </si>
  <si>
    <t>Calidad del programa y los datos</t>
  </si>
  <si>
    <t>FunOpp_15:ActAre_239</t>
  </si>
  <si>
    <t>Analysis, evaluations, reviews and transparency</t>
  </si>
  <si>
    <t>MCI-00787</t>
  </si>
  <si>
    <t>Analyse, évaluations, revue et transparence</t>
  </si>
  <si>
    <t>Análisis, evaluaciones, revisión y transparencia</t>
  </si>
  <si>
    <t>FunOpp_15:ActAre_162</t>
  </si>
  <si>
    <t>MCI-00788</t>
  </si>
  <si>
    <t>FunOpp_15:ActAre_163</t>
  </si>
  <si>
    <t>Administrative and finance data sources</t>
  </si>
  <si>
    <t>MCI-00789</t>
  </si>
  <si>
    <t>Fuentes de los datos financieros y administrativos</t>
  </si>
  <si>
    <t>FunOpp_15:ActAre_164</t>
  </si>
  <si>
    <t>Civil registration and vital statistics</t>
  </si>
  <si>
    <t>MCI-00790</t>
  </si>
  <si>
    <t>Registre et statistiques de l'état civil</t>
  </si>
  <si>
    <t>Registro civil y estadísticas vitales</t>
  </si>
  <si>
    <t>FunOpp_15:ActAre_165</t>
  </si>
  <si>
    <t>Education and production of new health workers (excluding community health workers)</t>
  </si>
  <si>
    <t>MCI-00791</t>
  </si>
  <si>
    <t>a1O1R000006c5MoUAI</t>
  </si>
  <si>
    <t>Éducation et production de nouveaux travailleurs de santé (à l’exception des agents de santé communautaires)</t>
  </si>
  <si>
    <t>Educación y producción de nuevos trabajadores de  salud (excepto los trabajadores de la salud comunitarios)</t>
  </si>
  <si>
    <t>FunOpp_15:ActAre_425</t>
  </si>
  <si>
    <t>Remuneration &amp; deployment of existing/new staff (excluding community health workers)</t>
  </si>
  <si>
    <t>MCI-00792</t>
  </si>
  <si>
    <t>Rémunération et déploiement de personnel existant/nouveau personnel (à l’exception des agents de santé communautaires)</t>
  </si>
  <si>
    <t>Remuneración y despliegue de personal nuevo/existente (excepto los trabajadores de la salud comunitarios)</t>
  </si>
  <si>
    <t>FunOpp_15:ActAre_426</t>
  </si>
  <si>
    <t>In-service training (excluding community health workers)</t>
  </si>
  <si>
    <t>MCI-00793</t>
  </si>
  <si>
    <t>Formation continue (à l’exception des agents de santé communautaires)</t>
  </si>
  <si>
    <t>Formación durante la prestación de servicios (excepto los trabajadores de  salud comunitarios)</t>
  </si>
  <si>
    <t>FunOpp_15:ActAre_427</t>
  </si>
  <si>
    <t>HRH policy and governance</t>
  </si>
  <si>
    <t>MCI-00794</t>
  </si>
  <si>
    <t>Politiques et gouvernance relatives aux ressources humaines pour la santé (RHS)</t>
  </si>
  <si>
    <t>Política y gobernanza de Recursos Humanos de Salud</t>
  </si>
  <si>
    <t>FunOpp_15:ActAre_428</t>
  </si>
  <si>
    <t>Community health workers: Education and production</t>
  </si>
  <si>
    <t>MCI-00795</t>
  </si>
  <si>
    <t>Agents de santé communautaires : Éducation et production</t>
  </si>
  <si>
    <t>Trabajadores de salud comunitarios: educación y producción</t>
  </si>
  <si>
    <t>FunOpp_15:ActAre_429</t>
  </si>
  <si>
    <t>Community health workers: Remuneration and deployment</t>
  </si>
  <si>
    <t>MCI-00796</t>
  </si>
  <si>
    <t>Agents de santé communautaires : Rémunération et déploiement</t>
  </si>
  <si>
    <t>Trabajadores de salud comunitarios: remuneración y despliegue</t>
  </si>
  <si>
    <t>FunOpp_15:ActAre_430</t>
  </si>
  <si>
    <t>Community health workers: In-service training</t>
  </si>
  <si>
    <t>MCI-00797</t>
  </si>
  <si>
    <t>Agents de santé communautaires : Formation continue</t>
  </si>
  <si>
    <t>Trabajadores de salud comunitarios: formación durante la prestación de los servicios</t>
  </si>
  <si>
    <t>FunOpp_15:ActAre_431</t>
  </si>
  <si>
    <t>Quality of care</t>
  </si>
  <si>
    <t>MCI-00798</t>
  </si>
  <si>
    <t>a1O1R000006c5MpUAI</t>
  </si>
  <si>
    <t>Qualité des soins</t>
  </si>
  <si>
    <t>Calidad de la atención</t>
  </si>
  <si>
    <t>FunOpp_15:ActAre_435</t>
  </si>
  <si>
    <t>MCI-00799</t>
  </si>
  <si>
    <t>Organisation des services et gestion des établissements de santré</t>
  </si>
  <si>
    <t>Organización de los servicios y gestión de establecimientos de salud</t>
  </si>
  <si>
    <t>FunOpp_15:ActAre_131</t>
  </si>
  <si>
    <t>Service delivery infrastructure</t>
  </si>
  <si>
    <t>MCI-00800</t>
  </si>
  <si>
    <t>Infrastructures de prestation de services</t>
  </si>
  <si>
    <t>Infraestructura de la prestación de servicios</t>
  </si>
  <si>
    <t>FunOpp_15:ActAre_133</t>
  </si>
  <si>
    <t>Public financial management (country or donor harmonized) systems</t>
  </si>
  <si>
    <t>MCI-00801</t>
  </si>
  <si>
    <t>a1O1R000006c5MqUAI</t>
  </si>
  <si>
    <t>Systèmes de gestion financière publique (nationaux ou harmonisés par les donateurs)</t>
  </si>
  <si>
    <t>Sistemas de gestión financiera pública (nacionales o armonizados de donantes)</t>
  </si>
  <si>
    <t>FunOpp_15:ActAre_148</t>
  </si>
  <si>
    <t>Routine grant financial management</t>
  </si>
  <si>
    <t>MCI-00802</t>
  </si>
  <si>
    <t>Gestion financière courante des subventions</t>
  </si>
  <si>
    <t>Gestión financiera ordinaria de las subvenciones</t>
  </si>
  <si>
    <t>FunOpp_15:ActAre_242</t>
  </si>
  <si>
    <t>National health sector strategies and financing</t>
  </si>
  <si>
    <t>MCI-00803</t>
  </si>
  <si>
    <t>a1O1R000006c5MrUAI</t>
  </si>
  <si>
    <t>Financement et stratégies du secteur national de la santé</t>
  </si>
  <si>
    <t>Estrategias y financiamiento del sector nacional de la salud</t>
  </si>
  <si>
    <t>FunOpp_15:ActAre_253</t>
  </si>
  <si>
    <t>Policy and planning for national disease control programs</t>
  </si>
  <si>
    <t>MCI-00804</t>
  </si>
  <si>
    <t>Politique et planification des programmes nationaux de lutte contre la maladie</t>
  </si>
  <si>
    <t>Política y planificación para los programas nacionales de control de enfermedades</t>
  </si>
  <si>
    <t>FunOpp_15:ActAre_432</t>
  </si>
  <si>
    <t>MCI-00805</t>
  </si>
  <si>
    <t>a1O1R000006c5MsUAI</t>
  </si>
  <si>
    <t>Suivi réalisé par la communauté</t>
  </si>
  <si>
    <t>FunOpp_15:ActAre_156</t>
  </si>
  <si>
    <t>Community-led advocacy and research</t>
  </si>
  <si>
    <t>MCI-00806</t>
  </si>
  <si>
    <t>Plaidoyer mené par la communauté et recherche</t>
  </si>
  <si>
    <t>Sensibilización e investigación dirigidas por la comunidad</t>
  </si>
  <si>
    <t>FunOpp_15:ActAre_157</t>
  </si>
  <si>
    <t>Social mobilization, building community linkages and coordination</t>
  </si>
  <si>
    <t>MCI-00807</t>
  </si>
  <si>
    <t>Mobilisation sociale, établissement de liens avec la communauté et coordination</t>
  </si>
  <si>
    <t>Movilización social, creación de vínculos comunitarios y coordinación</t>
  </si>
  <si>
    <t>FunOpp_15:ActAre_158</t>
  </si>
  <si>
    <t>MCI-00808</t>
  </si>
  <si>
    <t>Renforcement de la capacité institutionnelle, planification de développement du leadership</t>
  </si>
  <si>
    <t>Creación de capacidad institucional, planificación y desarrollo del liderazgo</t>
  </si>
  <si>
    <t>FunOpp_15:ActAre_159</t>
  </si>
  <si>
    <t>National laboratory governance and management structures</t>
  </si>
  <si>
    <t>MCI-00809</t>
  </si>
  <si>
    <t>a1O1R000006c5MtUAI</t>
  </si>
  <si>
    <t>Structures de gestion et de gouvernance du laboratoire national</t>
  </si>
  <si>
    <t>Estructuras de gestión y gobernanza de los laboratorios nacionales</t>
  </si>
  <si>
    <t>FunOpp_15:ActAre_447</t>
  </si>
  <si>
    <t>Infrastructure and equipment management systems</t>
  </si>
  <si>
    <t>MCI-00810</t>
  </si>
  <si>
    <t>Infrastructure et systèmes de gestion de l’équipement</t>
  </si>
  <si>
    <t>Sistemas de gestión de infraestructuras y equipos</t>
  </si>
  <si>
    <t>FunOpp_15:ActAre_448</t>
  </si>
  <si>
    <t>Quality management systems and accreditation</t>
  </si>
  <si>
    <t>MCI-00811</t>
  </si>
  <si>
    <t>Systèmes de gestion de la qualité et homologation</t>
  </si>
  <si>
    <t>Sistemas de gestión de la calidad y acreditación</t>
  </si>
  <si>
    <t>FunOpp_15:ActAre_449</t>
  </si>
  <si>
    <t>Information systems and integrated specimen transport networks</t>
  </si>
  <si>
    <t>MCI-00812</t>
  </si>
  <si>
    <t>Systèmes d’information et réseaux intégrés de transports d’échantillons</t>
  </si>
  <si>
    <t>Sistemas de información y redes de transporte de muestras integradas</t>
  </si>
  <si>
    <t>FunOpp_15:ActAre_450</t>
  </si>
  <si>
    <t>Laboratory supply chain systems</t>
  </si>
  <si>
    <t>MCI-00813</t>
  </si>
  <si>
    <t>Systèmes de chaînes d’approvisionnement des laboratoires</t>
  </si>
  <si>
    <t>Sistemas de cadena de suministros para los laboratorios</t>
  </si>
  <si>
    <t>FunOpp_15:ActAre_451</t>
  </si>
  <si>
    <t>MCI-00814</t>
  </si>
  <si>
    <t>a1O1R000006c5MuUAI</t>
  </si>
  <si>
    <t>FunOpp_15:ActAre_171</t>
  </si>
  <si>
    <t>a6R1R0000005Vk8UAE</t>
  </si>
  <si>
    <t>Geography_131/FundingOpportunity_15</t>
  </si>
  <si>
    <t>TB Drugs.
Kyrgyzstan plans to achieve the adopted UN targets, according to which 2015/2290/2290 patients must be identified and enrolled on treatment in 2021–2023, 6595 patients in total. Funding Request targets are based, however, on actual enrollment in previous three years, 1540/1615/1690 respectively, which are much lower than UN targets. Considering a) the expected number of patients to be diagnosed and enrolled on treatment for DR-TB and b) UN targets the drug supply for 495/730/690 DR-TB patients remains underfunded and proposed to be financed under PAAR.
Additionally, a buffer for 9 months of 2024 to ensure uninterrupted treatment is requested ($584,583.67 incl. PSM costs).
Providing anti-TB drugs will reduce the TB incidence and mortality rates as per country targets and will contribute to the achievement of the global END TB goals for eliminating TB.</t>
  </si>
  <si>
    <t xml:space="preserve">Treatment monitoring - Drug resistance
Transition to dolutegravir (DTG) is currently occurring in Kyrgyzstan. To minimize and monitor the emergence and transmission of HIVDR to older and newer ARV drugs, including DTG, in accordance with the WHO recommendation we plan HIV treatment scale-up to be accompanied by surveillance of HIVDR and by measures to monitor and improve the quality of ART delivery. 
1. Development of a national action plan on HIVDR, which should be integrated into the National HIV Strategic Plan and should be in line with the five strategic objectives of the global action plan on HIVDR – 15 000 USD
2. Monitoring quality of care indicators (Early Warning Indicators/EWI) of HIVDR – 5 000 USD
3. Surveillance of acquired HIV drug resistance (ADR) in populations receiving ART (adults and children) – 200 000 USD
4. Surveillance of pretreatment HIV drug resistance (PDR) in adults initiating ART – 200 000 USD
</t>
  </si>
  <si>
    <t>Prevention and management of co-infections and co-morbidities (Treatment, care and support)
- TB/HIV
When HIV is diagnosed late and treatment initiated is started late, PLHIV can become become vulnerable to TB, as their risk of progression from latent TB infection (LTBI) to active TB is 20 to 30 x higher compared to those without HIV infection. Unfortunately LTBI in PLHIV often goes unnoticed due to lack of systematic screening and treatment resulting in active TB disease and unnecessary deaths. TB is the leading cause of death among people living with HIV, causing 35% of all HIV deaths in Kyrgyzstan.
The following set of measures will be used to decrease TB related morbidity among PLHIV through systematic screening and treatment for LTBI among all PLHIV, including introduction of the recently recommended shortened LTBI treatment regimens:
1) Innovative approaches on management of LTBI among HIV patients included in the National guidelines and regulations with endorsement of a joint Action Plan for optimization of TB care for PLHIV – 4 000 USD
2) Registration of Quantiferone and Rifampentine with Department for Medicines Procurement under the Ministry of Helath – 5 000 USD
3) Capacity building trainings for primary healthcare facilities on LTBI detection and treatment – 20 000 USD
4) LTBI detection among PLHIV (3000 individuals screened for LTBI) – 10 500 USD
5) LTBI treatment among PLHIV with Rifampentine and Isoniazid (1000 individuals) -30 000 USD 
- Viral hepatitis B and C 
Hepatitis C prevalence among key population groups remains particularly high among prisoners (42.8% according to the 2016 IBBS) and PWID (60.9% according to the 2016 IBBS). However, free of charge detection, treatment (for hep C) and vaccination (for hep B) services are available only for a limited number of PLHIV through governmental funding. 
The following set of measures is offered to scale up Hep B and C prevention and treatment services: 
1) Screening on viral hepatitis B and C among key population groups with rapid tests (not less than 50% of the estimated size of PWIDs, MSM, SWs, TGs and prisoners) – 100 000 USD
2) Hep C treatment for identified cases (1 500 treatment courses for key populations + 700 treatment courses for PLHIV) – 880 000 USD
3) Hep B treatment for identified cases with Tenofovir (2 000 individuals for 2 years) – 105 000 USD
4) Hep B vaccination for key population groups and PLHIV (20 000 individuals) – 86 000 USD</t>
  </si>
  <si>
    <t xml:space="preserve">Opioid substitution therapy and other medically assisted drug dependence treatment
Though OST services in Kyrygzstan have been available since 2011, the retention rates remain very critically low. According to the community reports, one of the underlying reasons is lack of social adaptation support services to the clients who belong to the most vulnerable and marginalized communities. Most of them have no place to go and can’t access available in the country social dormitories and shelters because of stigma and discrimination. Therefore, we suggest to launch 4 community-based social adaption programs for the OST clients (Bishkek, Osh, Chuy region and Osh region) to improve retention rates and decrease simultaneous use of illicit drugs, including the following services:
1) HIV prevention 
2) OST adherence support
3) Client management
4) Legal support (with a focus on obtaining ID documents)
5) Improving access to medical services for co-morbidities
6) Social dormitory and food (for 2 years) </t>
  </si>
  <si>
    <t>Respirators
To ensure proper infection control there is a need in professional respirators. The current program procurement attempts, unfortunately, failed due to absence of product on the local market. PAAR includes the purchase of respirators FFP-2 and FFP-3. Assuming that one respirator is used for up to one month, specialists working with M/XDR-TB patients will need about 5000 respirators, with unit cost of $15, total amount will be $90000. Provision of high-quality respirators will help enhance infection control measures among health workers and mitigate high risks of contamination.</t>
  </si>
  <si>
    <t>Sexual and reproductive health services, including STIs (PWID, MSM, SW, TG)
STI prevalence among the key population groups in Kyrgyzstan remains high. According to the 2016 IBBS 3.4% to 39.5% of KPs self-report at least one STI symptom in the pat 12 month. However, less than half of them seek treatment. The underlying reasons include lack of the SHRH information, low level of SRHR integration into the primary healthcare service provision and high level of stigma and discrimination, including self-stigma. Therefore, we suggest to open at least 10 friendly SRHR service stations within the largest PHC facilities around the country with the following major services offered:  
1) STI detection and treatment services (including syphilis, gonorrhea, trichomonas and etc.) (1000 individuals) – 120 000 USD
2) Contraception and safe abortions (500 individuals reached)– 55 000 USD
3) SRHR awareness raising services with a clear focus on young KPs (10 000 individuals reached)– 25 000 USD</t>
  </si>
  <si>
    <t xml:space="preserve">To increase the HIV testing coverage on the NGOs basis for the target population groups:
- sex workers (SWs)
- MSM
An important condition for the prevention of HIV infection is the early detection and inclusion of target population groups in the treatment programs. Despite the relatively low prevalence of HIV infection among SWs (2% according to IBBS, 2016) because of the high mobility of this group, dangerous sexual practices and dependence on the will of the client, the situation can be changed. At the same time, MSM is the group with the highest rates of HIV spreading, and because of the high closeness of this group, a significant expansion of the programs is required. Activities aimed at the enhancing of service coverage will require an increased number of social and outreach workers, as well as work volume with databases to increase the access of SWs and MSM to HIV testing programs. Thus, the necessity for outreach workers for SWs programs will be increased from 50% on the main grant to 77% and 92% on funding above allocation for the period 2021-2023. A special increase in the number of outreach workers will be achieved for the MSM group, which will be increased from 17% to 75% of demanded in 2023 within the framework of funding above allocation.
As a result, along with the main grant, the coverage of 80% of SWs (5,680 people) will be achieved by prevention programs, and 100% of them (5680) will be tested for HIV in 2023. Accordingly, the coverage of MSM will be increased and it will reach 80% of the number of available MSM. 60 % (11000 people) of covered people will be tested for HIV.
</t>
  </si>
  <si>
    <t>Endovideo thoracoscope and large surgical kit. One of the most important tasks of thoracic surgery is to reduce the morbidity of surgical interventions without reducing the quality and effectiveness of treatment. The use of endovideotoroscopic operations allows us to solve these problems. Video thoracoscopic lung operations are becoming more common. Doctors and operated patients note that the video-assisted thoracoscopic technique is accompanied by fewer complications, less severe pain, less blood loss, which reduces the patient’s rehabilitation and hospital stay.
Annually, up to 300 patients with pulmonary tuberculosis and pleura tuberculosis with traditional thoracotomy are operated on in the department of pulmonary tuberculosis surgery. Of this number of patients, more than half could be operated on by the endovideo surgical method, with less trauma and radicalism, which would reduce the time for patient rehabilitation and the length of hospital stay.</t>
  </si>
  <si>
    <t>CCTV cameras
Acute problem of the TB service is MDR-TB. To address this issue, strict implementation of continuous DOT is necessary. To ensure DOT during treatment, there is a need for direct video monitoring of drug delivery at the drug dispensing stations of the departments and the installation of cameras around the perimeter of the National TB Center. This will increase the effectiveness of the controlled intake of drugs in the hospital and help control infection control measures. Which in turn will positively affect the effectiveness of treatment and reduce the spread of nosocomial infections.</t>
  </si>
  <si>
    <t>Climate and smoke extraction systems for the server room.
According to the Decree of the Government of the Kyrgyz Republic of October 21, 2017 No. 762 On the approval of the requirements for the protection of information contained in the databases of state information systems in the existing server room of the National TB Center, where the server equipment of the TB information system is installed, it is necessary to ensure the security of the operation of the server equipment in accordance with the requirements clauses for server rooms. It is necessary to establish a microclimate support system which should include air conditioning, ventilation and microclimate monitoring systems. The microclimate systems of the server room should not be combined with other microclimate systems installed in the building. The temperature in the server room is maintained in the range from 20 ºС to 25 ºС with a relative humidity of 45 to 55%.
The power of the air conditioning system must exceed the total heat emission of all equipment and systems. The air conditioning system is backed up. The power supply for the air conditioners of the server room is carried out from the guaranteed power supply system or uninterruptible power supply system.
The ventilation system provides an influx of fresh air with filtration and heating of the incoming air in the winter. In the server room, the pressure is excessive to prevent the entry of contaminated air from neighboring rooms. Protective valves controlled by a fire extinguishing system are installed on the air ducts of the supply and exhaust ventilation. Air conditioning and ventilation systems are automatically switched off by a fire alarm.
The climate monitoring system controls the climatic parameters in server cabinets and telecommunication racks: air temperature; air humidity; dustiness of air; air flow rate; smokiness of air; opening (closing) cabinet doors.
Due to the lack of funds and the lack of support from other donors, the costs of this component are included in the PAAR.</t>
  </si>
  <si>
    <t>Module in NRL.
The national reference laboratory of a modular type established with the support of KfW was functionally designed to carry out a certain number of tests. However, due to the expansion of the transport system, resulted from lack of human and technical resources in the regions, most of the tests will be carried out on the basis of the NRL. Due to the lack of capacity in the Osh Interregional Laboratory (OIRL) and outdated infrastructure, after a number of attempts, it was decided not to centralize testing of the southern region in the OIRL. Therefore, to perform these tests on the basis of the NRL, it is necessary to expand it by installing an additional module, as installation of additional equipment in existing conditions will violate the biosafety system of the existing laboratory. The installation of an additional module will improve the quality of research, reduce the number of false positive and false negative analyzes conducted in non-certified laboratories. It will also help to effectively use the funds allocated by the Global Fund for reagents and consumables. It will reduce the cost of maintaining regional laboratories, simplify management and improve the quality of laboratory research. It will also improve the access of TB patients from the southern regions to quick and high-quality diagnostics, accordingly to the adoption of individualized treatment based on the results of DST. This will lead to a decrease in transmission and an improvement in the epidemiological situation in the southern regions.</t>
  </si>
  <si>
    <t>Infection control.
In Kyrgyzstan, given the high prevalence of M/XDR-TB, more than 400 patients die annually, some of them, according to the Guidelines for the Palliative Care of TB Patients, are referred to the Kemin Palliative Hospital (40 beds) and other patients are discharged home at their own request and desire of their relatives to spend last days with loved ones. In this connection, a high risk of the spread of incurable forms of tuberculosis is created. The health care system does not provide resources for working with such patients and their environment. Therefore, in order to break the spread chains of such forms of tuberculosis, integrate infection control measures in households, educate loved ones and their surroundings on IC measures, regularly examine contacts, accompany an infectious case with psychological and possible medical care, bringing it to its logical conclusion, additional resources are needed, which can provide civil society following the example of the oncology service. On average, one organization can accompany up to 100 patients with funding of 25 thousand dollars a year. The use of such measures will not burden the health system, attract an additional number of service providers and, most importantly, reduce the incidence of incurable forms of tuberculosis in the country. Which in turn will reduce the cost of the program for the diagnosis and treatment of such patients.</t>
  </si>
  <si>
    <t>Support for 2 social dormitories (CD) for patients with MDR-TB in 2 epidemiologically disadvantaged regions (Chui and Osh regions).
Low adherence to treatment, treatment interruption and incomplete treatment of TB among high-risk groups: homeless, former prisoners from the penitentiary system, people in difficult situations (do not have their own housing 59%, unsatisfactory conditions in rented housing, apartments, unemployed, income below the subsistence level - 58%., comorbidities). All these factors become a barrier to treatment, a reason for low adherence and treatment interruptions (“Study of the relevance and accessibility of services for key populations: PLHIV and tuberculosis patients in 2019 A. Doronbekova, Ch. Zhumalieva)
In Kyrgyzstan, about 250 patients interrupt treatment annually. Funding Request applies for support of the 1 CD (capacity - 50 people per year) in Bishkek. Two more social institutions are needed (Chuy, Osh oblast) to create favorable conditions for the formation of adherence to treatment, socio-psychological, legal support, prevention of separation from treatment, assistance for re-socialization, employment, restoration of family ties, involvement in self-help groups, work with family members
Results - assistance in preventing the spread of DR-TB, further reducing morbidity, mortality from TB, reducing losses for follow-up from 24% to 10%.</t>
  </si>
  <si>
    <t>OneImpact in 2022-2023.
One of the problems working with TB patients is the lack of good data systems for identifying unreached patients and understanding the reasons for not seeking medical help. Popularization, expansion of the introduction and further functioning of the Onelmpact electronic application will be carried out in 2020 and 2021 in a pilot mode in Bishkek and in the adjacent areas of the Chui oblast (AFEW Kyrgyzstan project under the QMZ-T-PAS GF grant for 2019-2021 “Advancing People-Centered Quality TB Care – From the New Model of Care Towards Improving DR-TB Early Detection and Treatment Outcomes ”, which is implemented by the PAS Center, Moldova) for patients undergoing TB treatment.
In 2022-2023, it will be necessary to expand measures to popularize the application in 5 cities: trainings on the use of the application for MDR-TB patients and health workers. Conducting trainings on popularization, training on using the application in Osh, Batken, Naryn, Talas, Issykul Oblast. The OneImpac app will increase adherence to TB treatment, implement community-based monitoring activities and improve TB response, and provide an interface between service providers, doctors and TB patients to take corrective measures to improve adherence to TB treatment. Feedback will be received from people being treated for TB and their close environment to inform the health system of the availability, quality and accessibility of services.</t>
  </si>
  <si>
    <t>An operational study on the prevalence of TB among external and internal migrants.
Now there are no reliable statistics or targeted studies on the situation with TB among migrants, and it is difficult to predict the development of an epidemic in this group. At the same time, labor migrants make up a significant share of the total population of Kyrgyzstan. At least 800 thousand people (13% of the population) are in labor migration in Russia, Kazakhstan and other countries. There is a growing trend of TB cases among registered TB cases in Kyrgyzstan: from 0.2% in 2015 to 3.3% in 2017 and 2.7% in 2018 (Data from the State Agency for Migration, “Study of the relevance and accessibility of services for key populations: PLHIV and tuberculosis patients ”, 2019 A. Doronbekova, Ch. Zhumaliea). Studies conducted in 2019 confirmed the need for a situational analysis among migrants: 15% of TB patients in the sample had experience traveling abroad to earn money. Of these, 52% (or 8% of the total sample) got TB while being in migration and returned to the Kyrgyz Republic for treatment. The operational study will be conducted by civil society with the involvement of specialists from the Department of State Sanitary and Epidemiological Surveillance and TB services and the Ministry of Labor, Employment and Migration, and IOM. Based on the results of the research, an operational action plan for the interaction of services will be developed to provide quality services for the detection and treatment of TB for migrants. Advocacy work will be undertaken to adopt this plan.
For remote work with migrants, the Onelmpact mobile application will be used for the purpose of remote tracking, identifying barriers to treatment, providing advice and assistance in obtaining treatment.
The study will show the extent of the TB problem among migrants and help develop approaches to the management of these patients, assist in the early detection of new cases of TB, promote the formation of adherence to treatment and reduce the number of separation from treatment by no more than 10%
Contribution - the number of migrants with TB who successfully completed treatment will increase (annually by 10%)</t>
  </si>
  <si>
    <t>Sequencing and quantiferon.
NRL is one of the leading laboratories in the Central Asian Region, where, with the support of partners, advanced developments in the diagnosis of tuberculosis were introduced: MGIT, HAIN, GeneXpert, the functioning of which was supported by the GF grant and in the funding application for 2021-2023 over the years, this funding has been incorporated in the main application. Due to the budget deficit, tFunding Request included priority basic components such as medicines, reagents and supplies for the routine diagnosis of tuberculosis. However, the most recent innovations that were supported by partners and SNRL in the form of sequencing of the full genome, which could provide an in-depth genomic characterization of clinical strains isolated from patients, analysis of the structure of the pathogen population, analysis of mutations in the TB mycobacteria genome leading to the development of TB drugs resistance, analysis of indicators reinfection and evolution of the strain in the patient, performing cluster analysis to determine transmission dynamics, determining mixed populations and hetero-resistance were not included in the main application. In this regard, the costs associated with supporting the genomic sequencing system are included in the PAAR. According to a WHO mission report (July 2019), suboptimal and inconsistent treatment coverage for people with latent TB can help maintain the tuberculosis epidemic. To improve this situation, for early detection of TB, diagnosis of latent tuberculosis infection and screening of people at risk and vulnerable groups using PAAR funds, it is planned to purchase 2,700 quantiferon tests in the amount of $ 325,333 in 2022-2023. Considering that the country is part of the USAID Project “Defeat TB” carried out a pilot project on the use of the quantiferon test in one region of the republic, and having already gained experience in detecting and managing latent tuberculosis infection, in the first year of the grant GF to develop approaches, a legal framework, clinical guidelines / protocol and recommendations will be developed with further expansion taking into account effective practices. In 2021, specialists will be trained in conducting the quantiferon test and its correct interpretation. Currently, the program, with the support of partners, is developing guidelines for the management of patients with latent TB infection (for people with LTB, it is necessary to administer rifapentin for preventive treatment in accordance with the updated WHO recommendations)</t>
  </si>
  <si>
    <t>Community health workers: Education and production
Currently the country is implementing a large scale program for decentralization of HIV services to the primary healthcare. Since the very beginning of the epidemic in the country clinical management of PLHIV was implemented by AIDS Centers. Therefore, primary healthcare staff has very limited capacity to take on such responsibility. Extensive and comprehensive training and capacity building campaign is needed to ensure quality HIV service provision after decentralization. We suggest to provide 15 capacity building interventions for 300 healthcare workers on the latest WHO recommendations and national clinical protocols on HIV prevention and treatment – 50 000 USD</t>
  </si>
  <si>
    <t xml:space="preserve">Preventing vertical HIV transmission
The country is providing a set of measures for preventing vertical HIV transmission, but available funding is not enough to provide capacity building and monitoring/evaluation activities, especially at the district level. High turnover rates of healthcare staff cause constant necessity for training and support from the AIDS Center. </t>
  </si>
  <si>
    <t>Treatment monitoring - ARV toxicity
Integrating ARV toxicity surveillance into HIV monitoring and evaluation activities of the National program to overcome HIV epidemic in Kyrgyzstan in accordance with the WHO recommendations – 30 000 USD</t>
  </si>
  <si>
    <t>To build a capacity of sub-recipients, working with the target population groups.
To ensure the objectives outlined on the coverage and retention of target population groups in the prevention, testing, care and support programs, it is necessary to build the capacity of sub-recipients. Training will be conducted on pre-test and post-test counseling in HIV testing; social support; introduction of new methodological approaches and other program tasks. Quarterly, the meetings will be hold with sub-recipients on management and reporting within the framework of the grant. In total, 10 quarterly meetings with sub-recipients and 40 seminars at the national and regional levels will be hold. At the grant approval, a training plan will be developed and agreed with the Global Fund, and it will be approved by the Coordination Council for the Public Health (CCPH) (pre-test and post-test counseling, social support, sub-recipients capacity development and meetings with SRs).</t>
  </si>
  <si>
    <t>To increase the coverage of PUID with the prevention, testing, treatment, care and support programs on the basis of SNE and MMT points by enhancing the existing projects and by increasing the number of outreach workers.
Despite the decline in the number of HIV cases among PUID, they still determine the epidemic character in the country as a whole. Some difficulties remain in a building of PUID adherence to MMT, and in PUID / PLHIV - for inclusion and retention in the treatment, care and support programs. Within the framework of this activity the outreach and social workers will be supported. As a result, along with the main grant, the number of outreach workers will be increased from 33% to 77% of demanded. This will achieve a 80% coverage of PUID (20000/25000 people) by prevention programs, and 72% of PUID (18000 people) will be tested for HIV in 2020. In addition, 80% of clients will retain in the MMT program within 6 months after its beginning.</t>
  </si>
  <si>
    <t>Self-testing
Community preparedness campaign to introduce self testing – 15 000 USD
Procurement of self test kits for key populations (2 500 test kits) – 10 000 USD
Designing web-platform to provide online counseling to individuals who undertake self-tests – 15 000 USD</t>
  </si>
  <si>
    <t>Electron-optical transducer for conducting transpedicular fixation of the spine.
As part of the provision of specialized medical care in relation to accurate diagnosis and the appointment of adequate treatment, the National TB Center is in urgent need of acquiring diagnostic and medical equipment necessary for conducting vital minimally invasive procedures. Which will allow patients to recover faster and continue their usual lifestyle outside the hospital.
Modern tactics of treating tuberculous spondylitis dictate the need for new innovative therapies. One of which is an electron-optical transducer for conducting transpedicular fixation of the spine. Without this apparatus, extrafocal fixation of the vertebrae is impossible. This technique is widely used by orthopedists of developed countries. One of the cornerstones of the treatment of tuberculous spondylitis, in addition to specific chemotherapy, is surgical treatment. A feature of a specific process in the vertebral bodies is a large area of destruction, the development of instability, as a result of which the process is complicated by the phenomena of compression of the spinal cord, which is clinically manifested by neurological disorders - paresis, paralysis. Rest in the affected spine in our conditions is created after surgery by bed rest. This, in turn, is fraught with the development of congestive complications, adynamia, the inpatient stage of treatment is increasing. Transpedicular extra focal fixation makes it possible to stabilize the operated spine and the early rise of the patient.
The bone-surgical department of the National TB Center provides treatment for patients with tuberculous spondylitis from all over the republic. More than 200 operations are needed per year in need of transpedicular stabilization. Currently, doctors are forced to carry out this operation at the center of traumatology and orthopedics, where there are conditions for this operation. Summarizing the above, there is a need for the use of new innovative treatment methods, in particular, image intensifier tubes for the transpedicular stabilization of the affected spine. Transportation of patients for a new method of surgical treatment to another non-core medical institution causes additional difficulties and costs, which puts a heavy burden on the shoulders of patients. Intervention will significantly reduce the inpatient treatment phase and thereby reduce financial costs. Ensure early recovery of the patient and an active postoperative period, which will beneficially affect the rehabilitation of patients and reduce disability in this severe category of patients.</t>
  </si>
  <si>
    <t>Computers are needed to fully equip the hospitals, laboratories and primary health care facilities to implement information systems in TB, which provides a personalized record of medical services, stock and drug management, increasing the effectiveness of medical care by improving the quality of diagnosis and increasing the validity of medical decisions, increasing labor efficiency medical personnel by automating time-consuming and routine operations, increasing the reliability of data and operational information services, reducing the time spent by staff on records management, due to the preferential treatment of primary data in electronic form and to minimize the number of recording and reporting forms for health care organizations level, the possibility of obtaining reliable statistical data based on the processing of the primary information provided in electronic form. 192 pieces. UPS -265 dollars. Computer-862 dollars. MFD -468 dollars</t>
  </si>
  <si>
    <t xml:space="preserve">Videoconference room for the National TB Center
To equip conference room with a video conferencing system and appropriate furniture, for holding remote case conferences and patient consultations, communication of the central case management team with the regions for training, workshops and conferences etc. It will also make possible to obtain high-quality distance education for basic and continuing professional education, increasing the efficiency and quality of decisions made, increasing the reliability and objectivity in assessing the quality of the activities of healthcare organizations.
Promotion of the use of information and communication technologies stimulates: innovative development, will lead to an increase and improvement in the education and practical skills of medical workers, conducting distance learning programs and educational training seminars.
</t>
  </si>
  <si>
    <t>Ensure and increase adherence to treatment among addicted people
Additional funding for TB organizations to retain and manage patients with various types of addiction. There are no official studies on the prevalence of alcoholism among TB patients. According to the National TB Center, Bishkek Municipal TB Hospital  from 1200 MDR-TB patients who started treatment 24% (250 people) interrupted treatment, of which 50% - or 125 people are patients with alcohol or other addictions. To prevent violations in the treatment regimen, the adherence building requires consultation and treatment to interrupt drunken conditions. This will allow to keep on treating patients with various types of addiction, to reduce the treatment interruption to 10% and to prevent the further spread of TB among the general population.</t>
  </si>
  <si>
    <t>Both components are requested interventions that are based on the national priorities, followed best practices and international guidelines, and not covered by the main Funding Request either due to funding shortage, or low priority comparing to interventions aiming at taking control over two epidemics.
TB component focuses on the following underfunded interventions:
With high priority:
1) TB Drugs (for 495/730/690 DR-TB patients for 2021-2023 respectively to achieve UN targets; a buffer for 9 months of 2024 to ensure uninterrupted treatment)
With medium priority:
1) Respirators (procurement of 5000 high quality respirators FFP-2 and FFP-3 to enhance infection control measures among health workers and mitigate high risks of contamination)
With low priority:
1) Electron-optical transducer for conducting transpedicular fixation of the spine (to conduct vital minimally invasive procedures ensuring early recovery of and an active postoperative period for up to 200 TB patients annually, beneficially affecting the rehabilitation of TB patients and reduce disability in this category of patients, at the same time significantly reducing the inpatient treatment phase and accompanying financial costs)
2) Endovideothoracoscope and large surgical kit (up to 150 TB patients annually, ensuring less trauma and radicalism, reducing the time for patient rehabilitation and the length of hospital stay)
3) Procurement of hardware for information system (software to be developed by USAID-funded project within the next 5 years) functioning at the all levels of TB services provision
4) DOT support (Procurement of CCTV cameras for direct video monitoring of drug delivery at the drug dispensing stations of the departments and the installation of cameras around the perimeter of the National TB Center)
5) Ensuring e-Health for the all level of TB services provision (Videoconference room for the National TB Center enabling case conferences and patient consultations, communication of the central case management team with the regions for training, workshops and conferences etc)
6) Climate and smoke extraction systems for the server room (safety of the information contained in the databases of state information systems)
7) Module in NRL (improve the access of TB patients from the southern regions to quick and high-quality diagnostics, accordingly to the adoption of individualized treatment based on the results of DST)
8) Infection control (introduction of IC measures into palliative care sphere via CSOs)
9) Support for 2 social dormitories (CD) for patients with MDR-TB in 2 epidemiologically disadvantaged regions (Chui and Osh regions) (to increase adherence to treatment, treatment interruption and incomplete treatment of TB among high-risk groups: homeless, former prisoners from the penitentiary system, people in difficult situations).
10) OneImpact in 2022-2023 (expand measures to popularize the application in Osh, Batken, Naryn, Talas, Issykul Oblast: trainings on the use of the application for MDR-TB patients and health workers)
11) An operational study on the prevalence of TB among external and internal migrants
12) Ensure and increase adherence to treatment among addicted people (consultations via CSOs will allow to keep on treating patients with various types of addiction, to reduce the treatment interruption to 10% and to prevent the further spread of TB among the general population)
13) Sequencing and quantiferon (procurement of 2700 quantiferon tests; to develop approaches, a legal framework, clinical guidelines / protocol and recommendations with further expansion; training in conducting the quantiferon test and its correct interpretation)
HIV component focuses on the following underfunded interventions:
With high priority:
1) Treatment monitoring - Drug resistance (Development of a national action plan on HIVDR, which should be integrated into the National HIV Strategic Plan and should be in line with the five strategic objectives of the global action plan on HIVDR; Monitoring quality of care indicators (Early Warning Indicators/EWI) of HIVDR; Surveillance of acquired HIV drug resistance (ADR) in populations receiving ART (adults and children); Surveillance of pretreatment HIV drug resistance (PDR) in adults initiating ART.
2) Prevention and management of co-infections and co-morbidities (Treatment, care and support) - TB/HIV (Innovative approaches on management of LTBI among HIV patients included in the National guidelines and regulations with endorsement of a joint Action Plan for optimization of TB care for PLHIV; Registration of Quantiferone and Rifampentine with Department for Medicines Procurement under the Ministry of Helath; Capacity building trainings for primary healthcare facilities on LTBI detection and treatment; LTBI detection among PLHIV (3000 individuals screened for LTBI); LTBI treatment among PLHIV with Rifampentine and Isoniazid (1000 individuals)).
3) Prevention and management of co-infections and co-morbidities (Treatment, care and support) - Viral hepatitis B and C (Screening on viral hepatitis B and C among key population groups with rapid tests (not less than 50% of the estimated size of PWIDs, MSM, SWs, TGs and prisoners); Hep C treatment for identified cases (1 500 treatment courses for key populations + 700 treatment courses for PLHIV); Hep B treatment for identified cases with Tenofovir (2 000 individuals for 2 years); Hep B vaccination for key population groups and PLHIV (20 000 individuals)
With medium priority:
1) Opioid substitution therapy and other medically assisted drug dependence treatment (HIV prevention; OST adherence support; Client management; Legal support (with a focus on obtaining ID documents); Improving access to medical services for co-morbidities; Social dormitory and food (for 2 years))
2) Sexual and reproductive health services, including STIs (PWID, MSM, SW, TG) (STI detection and treatment services (including syphilis, gonorrhea, trichomonas and etc.) (1000 individuals); Contraception and safe abortions (500 individuals reached); SRHR awareness raising services with a clear focus on young KPs (10 000 individuals reached)
3) To increase the coverage of PUID with the prevention, testing, treatment, care and support programs on the basis of SNE and MMT points by enhancing the existing projects and by increasing the number of outreach workers.
4) To increase the HIV testing coverage on the NGOs basis for the target population groups: SWs and MSM
5) Self-testing (Community preparedness campaign to introduce self-testing; Procurement of self-test kits for key populations (2 500 test kits); Designing web-platform to provide online counseling to individuals who undertake self-tests
With low priority:
1) Community health workers: Education and production (15 capacity building interventions for 300 healthcare workers on the latest WHO recommendations and national clinical protocols on HIV prevention and treatment)
2) Preventing vertical HIV transmission
3) Treatment monitoring - ARV toxicity (Integrating ARV toxicity surveillance into HIV monitoring and evaluation activities of the National program to overcome HIV epidemic in Kyrgyzstan in accordance with the WHO recommendations)
4) To build a capacity of sub-recipients, working with the target population groups (Training on pre-test and post-test counseling in HIV testing; social support; introduction of new methodological approaches and other program tasks; 10 quarterly meetings with sub-recipients and 40 seminars at the national and regional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</si>
</sst>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000000000000000_);_(* \(#,##0.00000000000000000\);_(@_)"/>
  </numFmts>
  <fonts count="30" x14ac:knownFonts="1">
    <font>
      <sz val="11"/>
      <color theme="1"/>
      <name val="Calibri"/>
      <family val="2"/>
      <scheme val="minor"/>
    </font>
    <font>
      <sz val="11"/>
      <color theme="1"/>
      <name val="Calibri"/>
      <family val="2"/>
    </font>
    <font>
      <sz val="11"/>
      <color theme="1"/>
      <name val="Arial"/>
      <family val="2"/>
    </font>
    <font>
      <b/>
      <sz val="11"/>
      <color theme="0"/>
      <name val="Calibri"/>
      <family val="2"/>
      <scheme val="minor"/>
    </font>
    <font>
      <b/>
      <sz val="11"/>
      <color theme="1"/>
      <name val="Calibri"/>
      <family val="2"/>
      <scheme val="minor"/>
    </font>
    <font>
      <b/>
      <sz val="11"/>
      <color theme="0"/>
      <name val="Arial"/>
      <family val="2"/>
    </font>
    <font>
      <b/>
      <sz val="11"/>
      <color theme="1"/>
      <name val="Arial"/>
      <family val="2"/>
    </font>
    <font>
      <b/>
      <sz val="14"/>
      <color theme="0"/>
      <name val="Arial"/>
      <family val="2"/>
    </font>
    <font>
      <sz val="12"/>
      <color theme="1"/>
      <name val="Arial"/>
      <family val="2"/>
    </font>
    <font>
      <sz val="14"/>
      <color theme="1"/>
      <name val="Arial"/>
      <family val="2"/>
    </font>
    <font>
      <b/>
      <u/>
      <sz val="12"/>
      <color theme="1"/>
      <name val="Arial"/>
      <family val="2"/>
    </font>
    <font>
      <b/>
      <sz val="18"/>
      <color theme="0"/>
      <name val="Arial"/>
      <family val="2"/>
    </font>
    <font>
      <b/>
      <i/>
      <sz val="14"/>
      <color rgb="FFC00000"/>
      <name val="Arial"/>
      <family val="2"/>
    </font>
    <font>
      <b/>
      <sz val="11"/>
      <name val="Arial"/>
      <family val="2"/>
    </font>
    <font>
      <sz val="11"/>
      <color rgb="FFFF0000"/>
      <name val="Calibri"/>
      <family val="2"/>
      <scheme val="minor"/>
    </font>
    <font>
      <sz val="10"/>
      <name val="Arial"/>
      <family val="2"/>
    </font>
    <font>
      <b/>
      <sz val="10"/>
      <name val="Arial"/>
      <family val="2"/>
    </font>
    <font>
      <b/>
      <sz val="11"/>
      <color rgb="FFFF0000"/>
      <name val="Arial"/>
      <family val="2"/>
    </font>
    <font>
      <sz val="11"/>
      <color rgb="FFFF0000"/>
      <name val="Arial"/>
      <family val="2"/>
    </font>
    <font>
      <sz val="11"/>
      <name val="Calibri"/>
      <family val="2"/>
      <scheme val="minor"/>
    </font>
    <font>
      <sz val="11"/>
      <name val="Arial"/>
      <family val="2"/>
    </font>
    <font>
      <sz val="7"/>
      <color rgb="FF000000"/>
      <name val="Verdana"/>
      <family val="2"/>
      <charset val="238"/>
    </font>
    <font>
      <b/>
      <sz val="11"/>
      <color theme="1"/>
      <name val="Arial"/>
      <family val="2"/>
      <charset val="238"/>
    </font>
    <font>
      <sz val="11"/>
      <color rgb="FF000000"/>
      <name val="Arial"/>
      <family val="2"/>
      <charset val="238"/>
    </font>
    <font>
      <b/>
      <sz val="10"/>
      <name val="Arial"/>
      <family val="2"/>
      <charset val="238"/>
    </font>
    <font>
      <sz val="11"/>
      <color theme="1"/>
      <name val="Arial"/>
      <family val="2"/>
      <charset val="238"/>
    </font>
    <font>
      <sz val="12"/>
      <color theme="1"/>
      <name val="Calibri"/>
      <family val="2"/>
      <charset val="238"/>
      <scheme val="minor"/>
    </font>
    <font>
      <sz val="9"/>
      <color rgb="FF1D1C1D"/>
      <name val="Arial"/>
      <family val="2"/>
      <charset val="238"/>
    </font>
    <font>
      <b/>
      <sz val="11"/>
      <color rgb="FF000000"/>
      <name val="Arial"/>
      <family val="2"/>
      <charset val="238"/>
    </font>
    <font>
      <sz val="12"/>
      <color theme="1"/>
      <name val="Times New Roman"/>
      <family val="1"/>
    </font>
  </fonts>
  <fills count="18">
    <fill>
      <patternFill patternType="none"/>
    </fill>
    <fill>
      <patternFill patternType="gray125"/>
    </fill>
    <fill>
      <patternFill patternType="solid">
        <fgColor theme="8"/>
        <bgColor theme="8"/>
      </patternFill>
    </fill>
    <fill>
      <patternFill patternType="solid">
        <fgColor rgb="FF003F7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bgColor theme="4"/>
      </patternFill>
    </fill>
    <fill>
      <patternFill patternType="solid">
        <fgColor theme="6"/>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theme="8"/>
      </left>
      <right/>
      <top style="thin">
        <color theme="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auto="1"/>
      </left>
      <right style="hair">
        <color indexed="64"/>
      </right>
      <top style="hair">
        <color auto="1"/>
      </top>
      <bottom style="hair">
        <color indexed="64"/>
      </bottom>
      <diagonal/>
    </border>
    <border>
      <left style="hair">
        <color theme="8"/>
      </left>
      <right style="hair">
        <color theme="8"/>
      </right>
      <top style="hair">
        <color theme="8"/>
      </top>
      <bottom style="hair">
        <color theme="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style="thin">
        <color indexed="64"/>
      </left>
      <right style="thin">
        <color indexed="64"/>
      </right>
      <top/>
      <bottom style="thin">
        <color indexed="64"/>
      </bottom>
      <diagonal/>
    </border>
  </borders>
  <cellStyleXfs count="2">
    <xf numFmtId="0" fontId="0" fillId="0" borderId="0"/>
    <xf numFmtId="0" fontId="15" fillId="0" borderId="0"/>
  </cellStyleXfs>
  <cellXfs count="127">
    <xf numFmtId="0" fontId="0" fillId="0" borderId="0" xfId="0"/>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5" borderId="0" xfId="0" applyFill="1" applyAlignment="1">
      <alignment horizontal="center" vertical="center"/>
    </xf>
    <xf numFmtId="0" fontId="0" fillId="5" borderId="0" xfId="0" applyFill="1" applyAlignment="1">
      <alignment horizontal="left" vertical="center"/>
    </xf>
    <xf numFmtId="0" fontId="0" fillId="9" borderId="0" xfId="0" applyFill="1" applyAlignment="1">
      <alignment horizontal="center" vertical="center" wrapText="1"/>
    </xf>
    <xf numFmtId="0" fontId="0" fillId="9" borderId="0" xfId="0" applyFill="1" applyAlignment="1">
      <alignment horizontal="center" vertical="center"/>
    </xf>
    <xf numFmtId="0" fontId="0" fillId="0" borderId="0" xfId="0" applyAlignment="1"/>
    <xf numFmtId="0" fontId="2" fillId="0" borderId="0" xfId="0" applyFont="1" applyAlignment="1" applyProtection="1">
      <alignment horizontal="center" vertical="center"/>
    </xf>
    <xf numFmtId="0" fontId="7" fillId="3" borderId="0" xfId="0" applyFont="1" applyFill="1" applyAlignment="1" applyProtection="1">
      <alignment horizontal="center" vertical="center"/>
    </xf>
    <xf numFmtId="0" fontId="9" fillId="6" borderId="2"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6" fillId="4" borderId="2" xfId="0" applyFont="1" applyFill="1" applyBorder="1" applyAlignment="1" applyProtection="1">
      <alignment horizontal="center" vertical="center"/>
    </xf>
    <xf numFmtId="0" fontId="6" fillId="4" borderId="2" xfId="0" applyFont="1" applyFill="1" applyBorder="1" applyAlignment="1" applyProtection="1">
      <alignment horizontal="center" vertical="center" wrapText="1"/>
    </xf>
    <xf numFmtId="0" fontId="6" fillId="7" borderId="2"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164" fontId="2" fillId="6" borderId="2" xfId="0" applyNumberFormat="1" applyFont="1" applyFill="1" applyBorder="1" applyAlignment="1" applyProtection="1">
      <alignment horizontal="center" vertical="center" wrapText="1"/>
    </xf>
    <xf numFmtId="164" fontId="2" fillId="0" borderId="2" xfId="0" applyNumberFormat="1" applyFont="1" applyFill="1" applyBorder="1" applyAlignment="1" applyProtection="1">
      <alignment horizontal="center" vertical="center" wrapText="1"/>
    </xf>
    <xf numFmtId="0" fontId="6" fillId="4" borderId="2" xfId="0" applyNumberFormat="1" applyFont="1" applyFill="1" applyBorder="1" applyAlignment="1" applyProtection="1">
      <alignment horizontal="center" vertical="center" wrapText="1"/>
    </xf>
    <xf numFmtId="164" fontId="6" fillId="4" borderId="2" xfId="0" applyNumberFormat="1" applyFont="1" applyFill="1" applyBorder="1" applyAlignment="1" applyProtection="1">
      <alignment horizontal="center" vertical="center"/>
    </xf>
    <xf numFmtId="0" fontId="6" fillId="4" borderId="2" xfId="0" applyNumberFormat="1" applyFont="1" applyFill="1" applyBorder="1" applyAlignment="1" applyProtection="1">
      <alignment horizontal="center" vertical="center"/>
    </xf>
    <xf numFmtId="0" fontId="6" fillId="10" borderId="2"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6" fillId="11" borderId="2" xfId="0" applyFont="1" applyFill="1" applyBorder="1" applyAlignment="1" applyProtection="1">
      <alignment horizontal="center" vertical="center" wrapText="1"/>
    </xf>
    <xf numFmtId="0" fontId="2" fillId="6" borderId="2" xfId="0" applyNumberFormat="1" applyFont="1" applyFill="1" applyBorder="1" applyAlignment="1" applyProtection="1">
      <alignment horizontal="left" vertical="center" wrapText="1"/>
    </xf>
    <xf numFmtId="0" fontId="2" fillId="6" borderId="2"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0" fontId="9" fillId="6" borderId="2"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wrapText="1"/>
      <protection locked="0"/>
    </xf>
    <xf numFmtId="0" fontId="2" fillId="6" borderId="2" xfId="0" applyNumberFormat="1" applyFont="1" applyFill="1" applyBorder="1" applyAlignment="1" applyProtection="1">
      <alignment horizontal="left" vertical="center" wrapText="1"/>
      <protection locked="0"/>
    </xf>
    <xf numFmtId="0" fontId="13" fillId="7" borderId="2" xfId="0" applyFont="1" applyFill="1" applyBorder="1" applyAlignment="1" applyProtection="1">
      <alignment horizontal="center" vertical="center" wrapText="1"/>
    </xf>
    <xf numFmtId="0" fontId="12" fillId="0" borderId="0" xfId="0" applyFont="1" applyAlignment="1" applyProtection="1">
      <alignment horizontal="center" vertical="center"/>
    </xf>
    <xf numFmtId="0" fontId="11" fillId="3" borderId="0" xfId="0" applyFont="1" applyFill="1" applyAlignment="1" applyProtection="1">
      <alignment horizontal="center" vertical="center"/>
    </xf>
    <xf numFmtId="0" fontId="16" fillId="12" borderId="9" xfId="1" applyNumberFormat="1" applyFont="1" applyFill="1" applyBorder="1" applyAlignment="1"/>
    <xf numFmtId="0" fontId="8" fillId="5" borderId="0" xfId="0" applyFont="1" applyFill="1" applyBorder="1" applyAlignment="1" applyProtection="1">
      <alignment horizontal="left" vertical="center"/>
    </xf>
    <xf numFmtId="0" fontId="9" fillId="6" borderId="0" xfId="0" applyFont="1" applyFill="1" applyBorder="1" applyAlignment="1" applyProtection="1">
      <alignment horizontal="center" vertical="center"/>
      <protection locked="0"/>
    </xf>
    <xf numFmtId="0" fontId="17" fillId="13" borderId="2" xfId="0" applyFont="1" applyFill="1" applyBorder="1" applyAlignment="1" applyProtection="1">
      <alignment horizontal="center" vertical="center" wrapText="1"/>
    </xf>
    <xf numFmtId="0" fontId="2" fillId="0" borderId="0" xfId="0" applyFont="1" applyAlignment="1" applyProtection="1">
      <alignment horizontal="left" vertical="center"/>
    </xf>
    <xf numFmtId="0" fontId="18" fillId="0" borderId="0" xfId="0" applyFont="1" applyAlignment="1" applyProtection="1">
      <alignment horizontal="left" vertical="center"/>
    </xf>
    <xf numFmtId="0" fontId="18" fillId="0" borderId="0" xfId="0" applyFont="1" applyAlignment="1" applyProtection="1">
      <alignment horizontal="left" vertical="center" wrapText="1"/>
    </xf>
    <xf numFmtId="0" fontId="14" fillId="0" borderId="0" xfId="0" applyFont="1" applyAlignment="1">
      <alignment wrapText="1"/>
    </xf>
    <xf numFmtId="0" fontId="2" fillId="6" borderId="0" xfId="0" applyFont="1" applyFill="1" applyBorder="1" applyAlignment="1" applyProtection="1">
      <alignment horizontal="left" vertical="center" wrapText="1"/>
      <protection locked="0"/>
    </xf>
    <xf numFmtId="0" fontId="6" fillId="4" borderId="0" xfId="0" applyNumberFormat="1" applyFont="1" applyFill="1" applyBorder="1" applyAlignment="1" applyProtection="1">
      <alignment horizontal="center" vertical="center"/>
    </xf>
    <xf numFmtId="0" fontId="14" fillId="15" borderId="0" xfId="0" applyFont="1" applyFill="1" applyAlignment="1">
      <alignment wrapText="1"/>
    </xf>
    <xf numFmtId="0" fontId="16" fillId="12" borderId="0" xfId="1" applyNumberFormat="1" applyFont="1" applyFill="1" applyBorder="1" applyAlignment="1"/>
    <xf numFmtId="0" fontId="14" fillId="15" borderId="0" xfId="0" applyFont="1" applyFill="1"/>
    <xf numFmtId="0" fontId="17" fillId="16" borderId="0" xfId="0" applyFont="1" applyFill="1" applyAlignment="1" applyProtection="1">
      <alignment horizontal="left" vertical="center"/>
    </xf>
    <xf numFmtId="0" fontId="19" fillId="14" borderId="0" xfId="0" applyFont="1" applyFill="1"/>
    <xf numFmtId="0" fontId="21" fillId="0" borderId="0" xfId="0" applyFont="1"/>
    <xf numFmtId="0" fontId="22" fillId="6" borderId="2" xfId="0" applyFont="1" applyFill="1" applyBorder="1" applyAlignment="1" applyProtection="1">
      <alignment horizontal="center" vertical="center" wrapText="1"/>
      <protection locked="0"/>
    </xf>
    <xf numFmtId="0" fontId="0" fillId="0" borderId="0" xfId="0" applyFill="1"/>
    <xf numFmtId="1" fontId="0" fillId="0" borderId="0" xfId="0" applyNumberFormat="1"/>
    <xf numFmtId="0" fontId="0" fillId="0" borderId="0" xfId="0" applyNumberFormat="1"/>
    <xf numFmtId="0" fontId="16" fillId="12" borderId="10" xfId="1" applyNumberFormat="1" applyFont="1" applyFill="1" applyBorder="1" applyAlignment="1"/>
    <xf numFmtId="49" fontId="0" fillId="14" borderId="10" xfId="0" applyNumberFormat="1" applyFill="1" applyBorder="1"/>
    <xf numFmtId="0" fontId="0" fillId="14" borderId="10" xfId="0" applyFill="1" applyBorder="1"/>
    <xf numFmtId="0" fontId="16" fillId="12" borderId="10" xfId="1" applyNumberFormat="1" applyFont="1" applyFill="1" applyBorder="1" applyAlignment="1">
      <alignment wrapText="1"/>
    </xf>
    <xf numFmtId="49" fontId="0" fillId="0" borderId="10" xfId="0" applyNumberFormat="1" applyBorder="1"/>
    <xf numFmtId="0" fontId="0" fillId="0" borderId="0" xfId="0" applyAlignment="1">
      <alignment wrapText="1"/>
    </xf>
    <xf numFmtId="49" fontId="0" fillId="0" borderId="10" xfId="0" applyNumberFormat="1" applyFill="1" applyBorder="1"/>
    <xf numFmtId="0" fontId="0" fillId="0" borderId="10" xfId="0" applyFill="1" applyBorder="1"/>
    <xf numFmtId="0" fontId="6" fillId="17" borderId="2" xfId="0" applyFont="1" applyFill="1" applyBorder="1" applyAlignment="1" applyProtection="1">
      <alignment horizontal="center" vertical="center" wrapText="1"/>
    </xf>
    <xf numFmtId="0" fontId="23" fillId="0" borderId="0" xfId="0" applyFont="1"/>
    <xf numFmtId="0" fontId="0" fillId="14" borderId="10" xfId="0" applyNumberFormat="1" applyFill="1" applyBorder="1"/>
    <xf numFmtId="0" fontId="0" fillId="14" borderId="0" xfId="0" applyNumberFormat="1" applyFill="1"/>
    <xf numFmtId="0" fontId="20" fillId="6" borderId="2" xfId="0" applyFont="1" applyFill="1" applyBorder="1" applyAlignment="1" applyProtection="1">
      <alignment horizontal="left" vertical="center" wrapText="1"/>
      <protection locked="0"/>
    </xf>
    <xf numFmtId="0" fontId="18" fillId="6" borderId="2" xfId="0" applyFont="1" applyFill="1" applyBorder="1" applyAlignment="1" applyProtection="1">
      <alignment horizontal="left" vertical="center" wrapText="1"/>
      <protection locked="0"/>
    </xf>
    <xf numFmtId="0" fontId="20" fillId="6" borderId="2" xfId="0" applyFont="1" applyFill="1" applyBorder="1" applyAlignment="1" applyProtection="1">
      <alignment horizontal="center" vertical="center" wrapText="1"/>
      <protection locked="0"/>
    </xf>
    <xf numFmtId="0" fontId="18" fillId="6" borderId="2" xfId="0" applyFont="1" applyFill="1" applyBorder="1" applyAlignment="1" applyProtection="1">
      <alignment horizontal="left" vertical="center" wrapText="1"/>
      <protection locked="0"/>
    </xf>
    <xf numFmtId="0" fontId="2" fillId="0" borderId="0" xfId="0" applyFont="1" applyAlignment="1" applyProtection="1">
      <alignment horizontal="center" vertical="center"/>
      <protection hidden="1"/>
    </xf>
    <xf numFmtId="0" fontId="0" fillId="0" borderId="0" xfId="0" applyProtection="1">
      <protection hidden="1"/>
    </xf>
    <xf numFmtId="0" fontId="7" fillId="3" borderId="2" xfId="0" applyFont="1" applyFill="1" applyBorder="1" applyAlignment="1" applyProtection="1">
      <alignment vertical="center"/>
    </xf>
    <xf numFmtId="0" fontId="2" fillId="6" borderId="2" xfId="0" applyFont="1" applyFill="1" applyBorder="1" applyAlignment="1" applyProtection="1">
      <alignment vertical="center" wrapText="1"/>
      <protection locked="0"/>
    </xf>
    <xf numFmtId="0" fontId="2" fillId="6" borderId="15" xfId="0" applyFont="1" applyFill="1" applyBorder="1" applyAlignment="1" applyProtection="1">
      <alignment vertical="center" wrapText="1"/>
      <protection locked="0"/>
    </xf>
    <xf numFmtId="4" fontId="20" fillId="6" borderId="2" xfId="0" applyNumberFormat="1" applyFont="1" applyFill="1" applyBorder="1" applyAlignment="1" applyProtection="1">
      <alignment horizontal="left" vertical="center" wrapText="1"/>
      <protection locked="0"/>
    </xf>
    <xf numFmtId="4" fontId="2" fillId="6" borderId="2" xfId="0" applyNumberFormat="1" applyFont="1" applyFill="1" applyBorder="1" applyAlignment="1" applyProtection="1">
      <alignment horizontal="center" vertical="center" wrapText="1"/>
      <protection locked="0"/>
    </xf>
    <xf numFmtId="4" fontId="20" fillId="0" borderId="2" xfId="0" applyNumberFormat="1" applyFont="1" applyFill="1" applyBorder="1" applyAlignment="1" applyProtection="1">
      <alignment horizontal="left" vertical="center" wrapText="1"/>
    </xf>
    <xf numFmtId="0" fontId="0" fillId="0" borderId="10" xfId="0" applyNumberFormat="1" applyFill="1" applyBorder="1"/>
    <xf numFmtId="0" fontId="25" fillId="6" borderId="2"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xf>
    <xf numFmtId="0" fontId="26" fillId="0" borderId="0" xfId="0" applyFont="1" applyAlignment="1">
      <alignment wrapText="1"/>
    </xf>
    <xf numFmtId="0" fontId="27" fillId="0" borderId="0" xfId="0" applyFont="1"/>
    <xf numFmtId="2" fontId="0" fillId="0" borderId="0" xfId="0" applyNumberFormat="1"/>
    <xf numFmtId="0" fontId="23" fillId="0" borderId="0" xfId="0" applyFont="1" applyAlignment="1">
      <alignment vertical="center"/>
    </xf>
    <xf numFmtId="0" fontId="28" fillId="0" borderId="0" xfId="0" applyFont="1" applyAlignment="1">
      <alignment vertical="center"/>
    </xf>
    <xf numFmtId="0" fontId="22" fillId="0" borderId="0" xfId="0" applyFont="1" applyAlignment="1">
      <alignment horizontal="left" vertical="justify" wrapText="1" indent="1"/>
    </xf>
    <xf numFmtId="0" fontId="6" fillId="0" borderId="0" xfId="0" applyFont="1" applyAlignment="1">
      <alignment horizontal="left" vertical="center" wrapText="1"/>
    </xf>
    <xf numFmtId="0" fontId="29" fillId="0" borderId="0" xfId="0" applyFont="1" applyAlignment="1">
      <alignment vertical="center" wrapText="1"/>
    </xf>
    <xf numFmtId="0" fontId="6" fillId="0" borderId="0" xfId="0" applyFont="1" applyAlignment="1">
      <alignment horizontal="center" vertical="center" wrapText="1"/>
    </xf>
    <xf numFmtId="49" fontId="0" fillId="0" borderId="0" xfId="0" applyNumberFormat="1"/>
    <xf numFmtId="49" fontId="19" fillId="14" borderId="0" xfId="0" applyNumberFormat="1" applyFont="1" applyFill="1"/>
    <xf numFmtId="0" fontId="24" fillId="12" borderId="10" xfId="1" applyNumberFormat="1" applyFont="1" applyFill="1" applyBorder="1" applyAlignment="1"/>
    <xf numFmtId="0" fontId="0" fillId="0" borderId="10" xfId="0" applyBorder="1"/>
    <xf numFmtId="0" fontId="23" fillId="0" borderId="10" xfId="0" applyFont="1" applyBorder="1"/>
    <xf numFmtId="165" fontId="0" fillId="0" borderId="10" xfId="0" applyNumberFormat="1" applyFill="1" applyBorder="1"/>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6" fillId="4" borderId="7"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2" fillId="6" borderId="14"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2" fontId="20" fillId="6" borderId="2" xfId="0" applyNumberFormat="1" applyFont="1" applyFill="1" applyBorder="1" applyAlignment="1" applyProtection="1">
      <alignment horizontal="left" vertical="center"/>
    </xf>
    <xf numFmtId="0" fontId="12" fillId="0" borderId="0" xfId="0" applyFont="1" applyAlignment="1" applyProtection="1">
      <alignment horizontal="center" vertical="center"/>
    </xf>
    <xf numFmtId="0" fontId="11" fillId="3" borderId="0" xfId="0" applyFont="1" applyFill="1" applyAlignment="1" applyProtection="1">
      <alignment horizontal="center" vertical="center"/>
    </xf>
    <xf numFmtId="0" fontId="8" fillId="5" borderId="7" xfId="0" applyFont="1" applyFill="1" applyBorder="1" applyAlignment="1" applyProtection="1">
      <alignment horizontal="left" vertical="center"/>
    </xf>
    <xf numFmtId="0" fontId="8" fillId="5" borderId="8" xfId="0" applyFont="1" applyFill="1" applyBorder="1" applyAlignment="1" applyProtection="1">
      <alignment horizontal="left" vertical="center"/>
    </xf>
    <xf numFmtId="0" fontId="8" fillId="5" borderId="3" xfId="0" applyFont="1" applyFill="1" applyBorder="1" applyAlignment="1" applyProtection="1">
      <alignment horizontal="left" vertical="center"/>
    </xf>
    <xf numFmtId="0" fontId="8" fillId="5" borderId="4" xfId="0" applyFont="1" applyFill="1" applyBorder="1" applyAlignment="1" applyProtection="1">
      <alignment horizontal="left" vertical="center"/>
    </xf>
    <xf numFmtId="0" fontId="8" fillId="5" borderId="5" xfId="0" applyFont="1" applyFill="1" applyBorder="1" applyAlignment="1" applyProtection="1">
      <alignment horizontal="left" vertical="center"/>
    </xf>
    <xf numFmtId="0" fontId="8" fillId="5" borderId="6" xfId="0" applyFont="1" applyFill="1" applyBorder="1" applyAlignment="1" applyProtection="1">
      <alignment horizontal="left" vertical="center"/>
    </xf>
    <xf numFmtId="0" fontId="7" fillId="3" borderId="2" xfId="0" applyFont="1" applyFill="1" applyBorder="1" applyAlignment="1" applyProtection="1">
      <alignment horizontal="center" vertical="center"/>
    </xf>
    <xf numFmtId="0" fontId="20" fillId="6" borderId="2" xfId="0" applyFont="1" applyFill="1" applyBorder="1" applyAlignment="1" applyProtection="1">
      <alignment horizontal="left" vertical="center"/>
    </xf>
    <xf numFmtId="0" fontId="20" fillId="6" borderId="2" xfId="0" applyFont="1" applyFill="1" applyBorder="1" applyAlignment="1" applyProtection="1">
      <alignment horizontal="left" vertical="center" wrapText="1"/>
      <protection hidden="1"/>
    </xf>
    <xf numFmtId="0" fontId="2" fillId="6" borderId="2"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xf>
    <xf numFmtId="0" fontId="13" fillId="7" borderId="2" xfId="0" applyFont="1" applyFill="1" applyBorder="1" applyAlignment="1" applyProtection="1">
      <alignment horizontal="center" vertical="center" wrapText="1"/>
    </xf>
    <xf numFmtId="0" fontId="6" fillId="4" borderId="2" xfId="0" applyFont="1" applyFill="1"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2" fillId="6" borderId="2" xfId="0"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xf>
  </cellXfs>
  <cellStyles count="2">
    <cellStyle name="Обычный" xfId="0" builtinId="0"/>
    <cellStyle name="Normal 10" xfId="1" xr:uid="{00000000-0005-0000-0000-000000000000}"/>
  </cellStyles>
  <dxfs count="48">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trike val="0"/>
        <outline val="0"/>
        <shadow val="0"/>
        <u val="none"/>
        <vertAlign val="baseline"/>
        <sz val="11"/>
        <color theme="1"/>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fill>
        <patternFill patternType="solid">
          <fgColor indexed="64"/>
          <bgColor theme="2" tint="-9.9978637043366805E-2"/>
        </patternFill>
      </fill>
    </dxf>
    <dxf>
      <numFmt numFmtId="0" formatCode="General"/>
      <fill>
        <patternFill patternType="solid">
          <fgColor indexed="64"/>
          <bgColor theme="2" tint="-9.9978637043366805E-2"/>
        </patternFill>
      </fill>
    </dxf>
    <dxf>
      <border outline="0">
        <top style="hair">
          <color auto="1"/>
        </top>
      </border>
    </dxf>
    <dxf>
      <fill>
        <patternFill patternType="solid">
          <fgColor indexed="64"/>
          <bgColor theme="2" tint="-9.9978637043366805E-2"/>
        </patternFill>
      </fill>
    </dxf>
    <dxf>
      <border outline="0">
        <bottom style="hair">
          <color indexed="64"/>
        </bottom>
      </border>
    </dxf>
    <dxf>
      <font>
        <b/>
        <i val="0"/>
        <strike val="0"/>
        <condense val="0"/>
        <extend val="0"/>
        <outline val="0"/>
        <shadow val="0"/>
        <u val="none"/>
        <vertAlign val="baseline"/>
        <sz val="10"/>
        <color auto="1"/>
        <name val="Arial"/>
        <scheme val="none"/>
      </font>
      <numFmt numFmtId="0" formatCode="General"/>
      <fill>
        <patternFill patternType="solid">
          <fgColor theme="4"/>
          <bgColor theme="4"/>
        </patternFill>
      </fill>
      <alignment horizontal="general" vertical="bottom" textRotation="0" wrapText="0" indent="0" justifyLastLine="0" shrinkToFit="0" readingOrder="0"/>
    </dxf>
    <dxf>
      <fill>
        <patternFill>
          <bgColor rgb="FFFFC000"/>
        </patternFill>
      </fill>
    </dxf>
    <dxf>
      <fill>
        <patternFill>
          <bgColor rgb="FFFFC000"/>
        </patternFill>
      </fill>
    </dxf>
  </dxfs>
  <tableStyles count="0" defaultTableStyle="TableStyleMedium2" defaultPivotStyle="PivotStyleLight16"/>
  <colors>
    <mruColors>
      <color rgb="FF003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76200</xdr:rowOff>
    </xdr:from>
    <xdr:to>
      <xdr:col>1</xdr:col>
      <xdr:colOff>778459</xdr:colOff>
      <xdr:row>2</xdr:row>
      <xdr:rowOff>96086</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76200"/>
          <a:ext cx="2914650" cy="368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0</xdr:row>
      <xdr:rowOff>76200</xdr:rowOff>
    </xdr:from>
    <xdr:to>
      <xdr:col>1</xdr:col>
      <xdr:colOff>627329</xdr:colOff>
      <xdr:row>2</xdr:row>
      <xdr:rowOff>82751</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76200"/>
          <a:ext cx="2913328" cy="368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393700</xdr:colOff>
          <xdr:row>2</xdr:row>
          <xdr:rowOff>165100</xdr:rowOff>
        </xdr:to>
        <xdr:sp macro="" textlink="">
          <xdr:nvSpPr>
            <xdr:cNvPr id="12289" name="Apttus_App"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571500</xdr:colOff>
          <xdr:row>2</xdr:row>
          <xdr:rowOff>165100</xdr:rowOff>
        </xdr:to>
        <xdr:sp macro="" textlink="">
          <xdr:nvSpPr>
            <xdr:cNvPr id="12290" name="Apttus_AppData"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393700</xdr:colOff>
          <xdr:row>2</xdr:row>
          <xdr:rowOff>165100</xdr:rowOff>
        </xdr:to>
        <xdr:sp macro="" textlink="">
          <xdr:nvSpPr>
            <xdr:cNvPr id="12291" name="Apttus_AppDataTracker"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40;&#1081;&#1073;&#1077;&#1082;/Desktop/&#1056;&#1062;/&#1047;&#1072;&#1103;&#1074;&#1082;&#1072;%20&#1074;%20&#1043;&#1060;/&#1042;%20&#1086;&#1092;&#1080;&#1089;&#1077;%20&#1040;&#1081;&#1073;&#1072;&#1088;&#1072;/PAAR/&#1050;&#1086;&#1087;&#1080;&#1103;%20FR843-KGZ-C_PAAR_09Mar20%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040;&#1081;&#1073;&#1077;&#1082;/Desktop/&#1056;&#1062;/&#1047;&#1072;&#1103;&#1074;&#1082;&#1072;%20&#1074;%20&#1043;&#1060;/&#1042;%20&#1086;&#1092;&#1080;&#1089;&#1077;%20&#1040;&#1081;&#1073;&#1072;&#1088;&#1072;/&#1055;&#1086;&#1089;&#1083;&#1077;&#1076;&#1085;&#1080;&#1081;%20&#1076;&#1077;&#1085;&#1100;%20&#1086;&#1090;&#1087;&#1088;&#1072;&#1074;&#1082;&#1080;%2021.03.20/PAAR_18Mar20%20TB&amp;H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AR"/>
      <sheetName val="PaarLineToUpsert"/>
      <sheetName val="Existing PAARLIne"/>
      <sheetName val="Setup"/>
      <sheetName val="Add Info-Info Supp-Info Ad"/>
      <sheetName val="Modules"/>
      <sheetName val="Interventions"/>
      <sheetName val="PAAR (EN)"/>
      <sheetName val="Additional Info (EN)"/>
      <sheetName val="Dropdown Data"/>
      <sheetName val="apttusmetadata"/>
    </sheetNames>
    <sheetDataSet>
      <sheetData sheetId="0"/>
      <sheetData sheetId="1"/>
      <sheetData sheetId="2"/>
      <sheetData sheetId="3"/>
      <sheetData sheetId="4"/>
      <sheetData sheetId="5"/>
      <sheetData sheetId="6"/>
      <sheetData sheetId="7">
        <row r="11">
          <cell r="E11" t="str">
            <v>Name</v>
          </cell>
          <cell r="F11" t="str">
            <v>Name ID</v>
          </cell>
          <cell r="I11" t="str">
            <v>Name - FR</v>
          </cell>
          <cell r="J11" t="str">
            <v>Name - ES</v>
          </cell>
          <cell r="K11" t="str">
            <v>External ID</v>
          </cell>
          <cell r="L11"/>
        </row>
        <row r="12">
          <cell r="E12" t="str">
            <v/>
          </cell>
          <cell r="F12" t="str">
            <v>[Name ID]</v>
          </cell>
          <cell r="I12" t="str">
            <v>[Name - FR]</v>
          </cell>
          <cell r="J12" t="str">
            <v>[Name - ES]</v>
          </cell>
          <cell r="K12" t="str">
            <v>[External ID]</v>
          </cell>
          <cell r="L12" t="str">
            <v>[Name ID]</v>
          </cell>
        </row>
        <row r="13">
          <cell r="E13" t="str">
            <v>Condom and lubricant programing</v>
          </cell>
          <cell r="F13" t="str">
            <v>MCI-00670</v>
          </cell>
          <cell r="I13" t="str">
            <v>Programmation relative aux préservatifs et aux lubrifiants</v>
          </cell>
          <cell r="J13" t="str">
            <v>Programas de preservativos y lubricantes</v>
          </cell>
          <cell r="K13" t="str">
            <v>FunOpp_15:ActAre_444</v>
          </cell>
          <cell r="L13" t="str">
            <v>MCI-00670</v>
          </cell>
        </row>
        <row r="14">
          <cell r="E14" t="str">
            <v>Pre-exposure prophylaxis</v>
          </cell>
          <cell r="F14" t="str">
            <v>MCI-00671</v>
          </cell>
          <cell r="I14" t="str">
            <v>Prophylaxie préexposition</v>
          </cell>
          <cell r="J14" t="str">
            <v>PrEP</v>
          </cell>
          <cell r="K14" t="str">
            <v>FunOpp_15:ActAre_441</v>
          </cell>
          <cell r="L14" t="str">
            <v>MCI-00671</v>
          </cell>
        </row>
        <row r="15">
          <cell r="E15" t="str">
            <v>Behavior change interventions</v>
          </cell>
          <cell r="F15" t="str">
            <v>MCI-00672</v>
          </cell>
          <cell r="I15" t="str">
            <v>Interventions pour le changement de comportement</v>
          </cell>
          <cell r="J15" t="str">
            <v>Intervenciones para cambio de comportamiento</v>
          </cell>
          <cell r="K15" t="str">
            <v>FunOpp_15:ActAre_445</v>
          </cell>
          <cell r="L15" t="str">
            <v>MCI-00672</v>
          </cell>
        </row>
        <row r="16">
          <cell r="E16" t="str">
            <v>Community empowerment</v>
          </cell>
          <cell r="F16" t="str">
            <v>MCI-00673</v>
          </cell>
          <cell r="I16" t="str">
            <v>Autonomisation des communautés</v>
          </cell>
          <cell r="J16" t="str">
            <v>Empoderamiento comunitario</v>
          </cell>
          <cell r="K16" t="str">
            <v>FunOpp_15:ActAre_453</v>
          </cell>
          <cell r="L16" t="str">
            <v>MCI-00673</v>
          </cell>
        </row>
        <row r="17">
          <cell r="E17" t="str">
            <v>Sexual and reproductive health services, including STIs</v>
          </cell>
          <cell r="F17" t="str">
            <v>MCI-00674</v>
          </cell>
          <cell r="I17" t="str">
            <v>Services de santé sexuelle et reproductive, y compris les IST</v>
          </cell>
          <cell r="J17" t="str">
            <v>Servicios de salud sexual y reproductiva, incluyendo las ITS</v>
          </cell>
          <cell r="K17" t="str">
            <v>FunOpp_15:ActAre_446</v>
          </cell>
          <cell r="L17" t="str">
            <v>MCI-00674</v>
          </cell>
        </row>
        <row r="18">
          <cell r="E18" t="str">
            <v>Harm reduction interventions for drug use</v>
          </cell>
          <cell r="F18" t="str">
            <v>MCI-00675</v>
          </cell>
          <cell r="I18" t="str">
            <v>Interventions de réduction des risques liées à la consommation de drogues</v>
          </cell>
          <cell r="J18" t="str">
            <v>Intervenciones de reducción de daño por consumo de drogas</v>
          </cell>
          <cell r="K18" t="str">
            <v>FunOpp_15:ActAre_457</v>
          </cell>
          <cell r="L18" t="str">
            <v>MCI-00675</v>
          </cell>
        </row>
        <row r="19">
          <cell r="E19" t="str">
            <v>Needle and syringe programs</v>
          </cell>
          <cell r="F19" t="str">
            <v>MCI-00679</v>
          </cell>
          <cell r="I19" t="str">
            <v>Programmes d’échange d’aiguilles et de seringues</v>
          </cell>
          <cell r="J19" t="str">
            <v>Programas de agujas y jeringuillas</v>
          </cell>
          <cell r="K19" t="str">
            <v>FunOpp_15:ActAre_461</v>
          </cell>
          <cell r="L19" t="str">
            <v>MCI-00679</v>
          </cell>
        </row>
        <row r="20">
          <cell r="E20" t="str">
            <v>Opioid substitution therapy and other medically assisted drug dependence treatment</v>
          </cell>
          <cell r="F20" t="str">
            <v>MCI-00680</v>
          </cell>
          <cell r="I20" t="str">
            <v>Traitement de substitution aux opiacés et autres traitements médicalement assistés contre la toxicomanie</v>
          </cell>
          <cell r="J20" t="str">
            <v>Tratamiento de sustitución de opiáceos y otros tratamientos de la drogodependencia que requieren atención médica</v>
          </cell>
          <cell r="K20" t="str">
            <v>FunOpp_15:ActAre_462</v>
          </cell>
          <cell r="L20" t="str">
            <v>MCI-00680</v>
          </cell>
        </row>
        <row r="21">
          <cell r="E21" t="str">
            <v>Overdose prevention and management</v>
          </cell>
          <cell r="F21" t="str">
            <v>MCI-00681</v>
          </cell>
          <cell r="I21" t="str">
            <v>Prévention et prise en charge des overdoses</v>
          </cell>
          <cell r="J21" t="str">
            <v>Prevención y tratamiento de la sobredosis</v>
          </cell>
          <cell r="K21" t="str">
            <v>FunOpp_15:ActAre_463</v>
          </cell>
          <cell r="L21" t="str">
            <v>MCI-00681</v>
          </cell>
        </row>
        <row r="22">
          <cell r="E22" t="str">
            <v>Addressing stigma, discrimination and violence</v>
          </cell>
          <cell r="F22" t="str">
            <v>MCI-00676</v>
          </cell>
          <cell r="I22" t="str">
            <v>Lutte contre la stigmatisation, la discrimination et la violence</v>
          </cell>
          <cell r="J22" t="str">
            <v>Abordaje del estigma, la discriminación y la violencia</v>
          </cell>
          <cell r="K22" t="str">
            <v>FunOpp_15:ActAre_452</v>
          </cell>
          <cell r="L22" t="str">
            <v>MCI-00676</v>
          </cell>
        </row>
        <row r="23">
          <cell r="E23" t="str">
            <v>Interventions for young key populations</v>
          </cell>
          <cell r="F23" t="str">
            <v>MCI-00677</v>
          </cell>
          <cell r="I23" t="str">
            <v>Interventions en faveur des jeunes populations clés</v>
          </cell>
          <cell r="J23" t="str">
            <v>Intervenciones para poblaciones jóvenes clave</v>
          </cell>
          <cell r="K23" t="str">
            <v>FunOpp_15:ActAre_458</v>
          </cell>
          <cell r="L23" t="str">
            <v>MCI-00677</v>
          </cell>
        </row>
        <row r="24">
          <cell r="E24" t="str">
            <v>Comprehensive sexuality education</v>
          </cell>
          <cell r="F24" t="str">
            <v>MCI-00682</v>
          </cell>
          <cell r="I24" t="str">
            <v>Éducation complète  à la sexualité</v>
          </cell>
          <cell r="J24" t="str">
            <v>Educación sexual integral</v>
          </cell>
          <cell r="K24" t="str">
            <v>FunOpp_15:ActAre_442</v>
          </cell>
          <cell r="L24" t="str">
            <v>MCI-00682</v>
          </cell>
        </row>
        <row r="25">
          <cell r="E25" t="str">
            <v>Gender-based violence prevention and post violence care</v>
          </cell>
          <cell r="F25" t="str">
            <v>MCI-00683</v>
          </cell>
          <cell r="I25" t="str">
            <v>Prévention de la violence fondée sur le genre et soins apportés aux rescapées des violences</v>
          </cell>
          <cell r="J25" t="str">
            <v>Prevención de la violencia de género y atención posterior a un episodio de violencia</v>
          </cell>
          <cell r="K25" t="str">
            <v>FunOpp_15:ActAre_456</v>
          </cell>
          <cell r="L25" t="str">
            <v>MCI-00683</v>
          </cell>
        </row>
        <row r="26">
          <cell r="E26" t="str">
            <v>Social protection interventions</v>
          </cell>
          <cell r="F26" t="str">
            <v>MCI-00684</v>
          </cell>
          <cell r="I26" t="str">
            <v>Mesures de protection sociale</v>
          </cell>
          <cell r="J26" t="str">
            <v>Intervenciones de protección social</v>
          </cell>
          <cell r="K26" t="str">
            <v>FunOpp_15:ActAre_459</v>
          </cell>
          <cell r="L26" t="str">
            <v>MCI-00684</v>
          </cell>
        </row>
        <row r="27">
          <cell r="E27" t="str">
            <v>Integration into national multi-sectoral responses of AGYW programs</v>
          </cell>
          <cell r="F27" t="str">
            <v>MCI-00685</v>
          </cell>
          <cell r="I27" t="str">
            <v>Intégration des programmes à destination des adolescentes et des jeunes femmes dans les interventions multisectorielles nationales</v>
          </cell>
          <cell r="J27" t="str">
            <v>Integración de los programas para niñas adolescentes y mujeres jóvenes en las respuestas nacionales multisectoriales</v>
          </cell>
          <cell r="K27" t="str">
            <v>FunOpp_15:ActAre_443</v>
          </cell>
          <cell r="L27" t="str">
            <v>MCI-00685</v>
          </cell>
        </row>
        <row r="28">
          <cell r="E28" t="str">
            <v>Voluntary Medical Male Circumcision</v>
          </cell>
          <cell r="F28" t="str">
            <v>MCI-00686</v>
          </cell>
          <cell r="I28" t="str">
            <v>Circoncision masculine médicale volontaire</v>
          </cell>
          <cell r="J28" t="str">
            <v>Circuncisión médica masculina voluntaria</v>
          </cell>
          <cell r="K28" t="str">
            <v>FunOpp_15:ActAre_460</v>
          </cell>
          <cell r="L28" t="str">
            <v>MCI-00686</v>
          </cell>
        </row>
        <row r="29">
          <cell r="E29" t="str">
            <v>National condom program management and stewardship</v>
          </cell>
          <cell r="F29" t="str">
            <v>MCI-00687</v>
          </cell>
          <cell r="I29" t="str">
            <v>Programmation et gestion du préservatif au niveau national</v>
          </cell>
          <cell r="J29" t="str">
            <v>Gestión de programas nacionales para preservativos</v>
          </cell>
          <cell r="K29" t="str">
            <v>FunOpp_15:ActAre_454</v>
          </cell>
          <cell r="L29" t="str">
            <v>MCI-00687</v>
          </cell>
        </row>
        <row r="30">
          <cell r="E30" t="str">
            <v>Linkages between HIV programs and RMNCAH</v>
          </cell>
          <cell r="F30" t="str">
            <v>MCI-00688</v>
          </cell>
          <cell r="I30" t="str">
            <v>Liens entre les programmes de lutte contre le VIH, et la santé reproductive maternelle, du nouveau-né, de l'enfant et de l'adolescent</v>
          </cell>
          <cell r="J30" t="str">
            <v>Integración de los programas de VIH y la salud reproductiva, materna, adolescente, infantil y neonatal</v>
          </cell>
          <cell r="K30" t="str">
            <v>FunOpp_15:ActAre_455</v>
          </cell>
          <cell r="L30" t="str">
            <v>MCI-00688</v>
          </cell>
        </row>
        <row r="31">
          <cell r="E31" t="str">
            <v>Prevention and management of co-infections and co-morbidities (Prevention)</v>
          </cell>
          <cell r="F31" t="str">
            <v>MCI-00678</v>
          </cell>
          <cell r="I31" t="str">
            <v>Prévention et prise en charge des co-infections et des co-morbidités</v>
          </cell>
          <cell r="J31" t="str">
            <v>Prevención y manejo de coinfecciones y comorbilidades</v>
          </cell>
          <cell r="K31" t="str">
            <v>FunOpp_15:ActAre_464</v>
          </cell>
          <cell r="L31" t="str">
            <v>MCI-00678</v>
          </cell>
        </row>
        <row r="32">
          <cell r="E32" t="str">
            <v>Prong 1: Primary prevention of HIV infection among women of childbearing age</v>
          </cell>
          <cell r="F32" t="str">
            <v>MCI-00689</v>
          </cell>
          <cell r="I32" t="str">
            <v>Volet 1 : Prévention primaire de l’infection au VIH chez les femmes en âge de procréer</v>
          </cell>
          <cell r="J32" t="str">
            <v>Vertiente 1: Prevención primaria de la infección por el VIH en mujeres en edad fecunda</v>
          </cell>
          <cell r="K32" t="str">
            <v>FunOpp_15:ActAre_73</v>
          </cell>
          <cell r="L32" t="str">
            <v>MCI-00689</v>
          </cell>
        </row>
        <row r="33">
          <cell r="E33" t="str">
            <v>Prong 2: Preventing unintended pregnancies among women living with HIV</v>
          </cell>
          <cell r="F33" t="str">
            <v>MCI-00690</v>
          </cell>
          <cell r="I33" t="str">
            <v>Volet 2 : Prévention des grossesses non désirées chez les femmes vivant avec le VIH</v>
          </cell>
          <cell r="J33" t="str">
            <v>Vertiente 2: Prevención de embarazos no deseados en mujeres que viven con el VIH</v>
          </cell>
          <cell r="K33" t="str">
            <v>FunOpp_15:ActAre_74</v>
          </cell>
          <cell r="L33" t="str">
            <v>MCI-00690</v>
          </cell>
        </row>
        <row r="34">
          <cell r="E34" t="str">
            <v>Prong 4: Treatment, care and support to mothers living with HIV, their children and families</v>
          </cell>
          <cell r="F34" t="str">
            <v>MCI-00692</v>
          </cell>
          <cell r="I34" t="str">
            <v>Volet 4 : Traitement, prise en charge et soutien des mères vivant avec le VIH, de leurs enfants et de leur famille</v>
          </cell>
          <cell r="J34" t="str">
            <v>Vertiente 4: Tratamiento, atención y apoyo para madres que viven con el VIH, así como para sus hijos y familias</v>
          </cell>
          <cell r="K34" t="str">
            <v>FunOpp_15:ActAre_76</v>
          </cell>
          <cell r="L34" t="str">
            <v>MCI-00692</v>
          </cell>
        </row>
        <row r="35">
          <cell r="E35" t="str">
            <v>Prong 3: Preventing vertical HIV transmission</v>
          </cell>
          <cell r="F35" t="str">
            <v>MCI-00691</v>
          </cell>
          <cell r="I35" t="str">
            <v>Volet 3 : Prévention de la transmission verticale du VIH</v>
          </cell>
          <cell r="J35" t="str">
            <v>Vertiente 3: Prevención de la transmisión vertical del VIH</v>
          </cell>
          <cell r="K35" t="str">
            <v>FunOpp_15:ActAre_75</v>
          </cell>
          <cell r="L35" t="str">
            <v>MCI-00691</v>
          </cell>
        </row>
        <row r="36">
          <cell r="E36" t="str">
            <v>Facility-based testing</v>
          </cell>
          <cell r="F36" t="str">
            <v>MCI-00693</v>
          </cell>
          <cell r="I36" t="str">
            <v>Dépistage en centre de santé</v>
          </cell>
          <cell r="J36" t="str">
            <v>Pruebas a nivel de establecimientos de salud</v>
          </cell>
          <cell r="K36" t="str">
            <v>FunOpp_15:ActAre_416</v>
          </cell>
          <cell r="L36" t="str">
            <v>MCI-00693</v>
          </cell>
        </row>
        <row r="37">
          <cell r="E37" t="str">
            <v>Community-based testing</v>
          </cell>
          <cell r="F37" t="str">
            <v>MCI-00694</v>
          </cell>
          <cell r="I37" t="str">
            <v>Dépistage communautaire</v>
          </cell>
          <cell r="J37" t="str">
            <v>Pruebas a nivel comunitario</v>
          </cell>
          <cell r="K37" t="str">
            <v>FunOpp_15:ActAre_417</v>
          </cell>
          <cell r="L37" t="str">
            <v>MCI-00694</v>
          </cell>
        </row>
        <row r="38">
          <cell r="E38" t="str">
            <v>Self-testing</v>
          </cell>
          <cell r="F38" t="str">
            <v>MCI-00695</v>
          </cell>
          <cell r="I38" t="str">
            <v>Autodépistage</v>
          </cell>
          <cell r="J38" t="str">
            <v>Autoprueba (self testing)</v>
          </cell>
          <cell r="K38" t="str">
            <v>FunOpp_15:ActAre_418</v>
          </cell>
          <cell r="L38" t="str">
            <v>MCI-00695</v>
          </cell>
        </row>
        <row r="39">
          <cell r="E39" t="str">
            <v>Differentiated ART service delivery and HIV care</v>
          </cell>
          <cell r="F39" t="str">
            <v>MCI-00696</v>
          </cell>
          <cell r="I39" t="str">
            <v>Services différenciés de traitements antirétroviraux et prise en charge du VIH</v>
          </cell>
          <cell r="J39" t="str">
            <v>Prestación de servicios diferenciados de tratamiento antirretroviral y atención para el VIH</v>
          </cell>
          <cell r="K39" t="str">
            <v>FunOpp_15:ActAre_422</v>
          </cell>
          <cell r="L39" t="str">
            <v>MCI-00696</v>
          </cell>
        </row>
        <row r="40">
          <cell r="E40" t="str">
            <v>Treatment monitoring - Drug resistance</v>
          </cell>
          <cell r="F40" t="str">
            <v>MCI-00697</v>
          </cell>
          <cell r="I40" t="str">
            <v>Suivi du traitement – Pharmacorésistance</v>
          </cell>
          <cell r="J40" t="str">
            <v>Seguimiento del tratamiento: farmacorresistencia</v>
          </cell>
          <cell r="K40" t="str">
            <v>FunOpp_15:ActAre_80</v>
          </cell>
          <cell r="L40" t="str">
            <v>MCI-00697</v>
          </cell>
        </row>
        <row r="41">
          <cell r="E41" t="str">
            <v>Treatment monitoring - ARV toxicity</v>
          </cell>
          <cell r="F41" t="str">
            <v>MCI-00698</v>
          </cell>
          <cell r="I41" t="str">
            <v>Suivi du traitement – Toxicité des antirétroviraux</v>
          </cell>
          <cell r="J41" t="str">
            <v>Seguimiento del tratamiento: toxicidad de la terapia antirretroviral</v>
          </cell>
          <cell r="K41" t="str">
            <v>FunOpp_15:ActAre_419</v>
          </cell>
          <cell r="L41" t="str">
            <v>MCI-00698</v>
          </cell>
        </row>
        <row r="42">
          <cell r="E42" t="str">
            <v>Treatment monitoring - Viral load</v>
          </cell>
          <cell r="F42" t="str">
            <v>MCI-00699</v>
          </cell>
          <cell r="I42" t="str">
            <v>Suivi du traitement – Charge virale</v>
          </cell>
          <cell r="J42" t="str">
            <v>Seguimiento del tratamiento: carga viral</v>
          </cell>
          <cell r="K42" t="str">
            <v>FunOpp_15:ActAre_219</v>
          </cell>
          <cell r="L42" t="str">
            <v>MCI-00699</v>
          </cell>
        </row>
        <row r="43">
          <cell r="E43" t="str">
            <v>Prevention and management of co-infections and co-morbidities (Treatment, care and support)</v>
          </cell>
          <cell r="F43" t="str">
            <v>MCI-00700</v>
          </cell>
          <cell r="I43" t="str">
            <v>Prévention et prise en charge des co-infections et des co-morbidités</v>
          </cell>
          <cell r="J43" t="str">
            <v>Prevención y manejo de coinfecciones y comorbilidades</v>
          </cell>
          <cell r="K43" t="str">
            <v>FunOpp_15:ActAre_420</v>
          </cell>
          <cell r="L43" t="str">
            <v>MCI-00700</v>
          </cell>
        </row>
        <row r="44">
          <cell r="E44" t="str">
            <v>Counseling and psycho-social support</v>
          </cell>
          <cell r="F44" t="str">
            <v>MCI-00701</v>
          </cell>
          <cell r="I44" t="str">
            <v>Conseil et soutien psychosocial</v>
          </cell>
          <cell r="J44" t="str">
            <v>Consejería y apoyo psicosocial</v>
          </cell>
          <cell r="K44" t="str">
            <v>FunOpp_15:ActAre_83</v>
          </cell>
          <cell r="L44" t="str">
            <v>MCI-00701</v>
          </cell>
        </row>
        <row r="45">
          <cell r="E45" t="str">
            <v>Orphan and vulnerable children package</v>
          </cell>
          <cell r="F45" t="str">
            <v>MCI-00702</v>
          </cell>
          <cell r="I45" t="str">
            <v>Paquet de services à destination des orphelins et des enfants vulnérables</v>
          </cell>
          <cell r="J45" t="str">
            <v>Paquete para huérfanos y niños vulnerables</v>
          </cell>
          <cell r="K45" t="str">
            <v>FunOpp_15:ActAre_421</v>
          </cell>
          <cell r="L45" t="str">
            <v>MCI-00702</v>
          </cell>
        </row>
        <row r="46">
          <cell r="E46" t="str">
            <v>Stigma and discrimination reduction (HIV/TB)</v>
          </cell>
          <cell r="F46" t="str">
            <v>MCI-00703</v>
          </cell>
          <cell r="I46" t="str">
            <v>Réduction du rejet social et de la discrimination</v>
          </cell>
          <cell r="J46" t="str">
            <v>Reducción del estigma y la discriminación</v>
          </cell>
          <cell r="K46" t="str">
            <v>FunOpp_15:ActAre_222</v>
          </cell>
          <cell r="L46" t="str">
            <v>MCI-00703</v>
          </cell>
        </row>
        <row r="47">
          <cell r="E47" t="str">
            <v>Legal Literacy (“Know Your Rights")</v>
          </cell>
          <cell r="F47" t="str">
            <v>MCI-00704</v>
          </cell>
          <cell r="I47" t="str">
            <v>Éducation juridique (« Connaissez vos droits »)</v>
          </cell>
          <cell r="J47" t="str">
            <v>Conocimientos jurídicos («Conoce tus derechos»)</v>
          </cell>
          <cell r="K47" t="str">
            <v>FunOpp_15:ActAre_223</v>
          </cell>
          <cell r="L47" t="str">
            <v>MCI-00704</v>
          </cell>
        </row>
        <row r="48">
          <cell r="E48" t="str">
            <v>Human rights and medical ethics related to HIV and HIV/TB for health care providers</v>
          </cell>
          <cell r="F48" t="str">
            <v>MCI-00705</v>
          </cell>
          <cell r="I48" t="str">
            <v>Droits humains et éthique médicale liée au VIH et à la co-infection VIH/tuberculose pour les prestataires de soins de santé</v>
          </cell>
          <cell r="J48" t="str">
            <v>Derechos humanos y ética médica en relación con el VIH y la tuberculosis y el VIH para personal sanitario</v>
          </cell>
          <cell r="K48" t="str">
            <v>FunOpp_15:ActAre_224</v>
          </cell>
          <cell r="L48" t="str">
            <v>MCI-00705</v>
          </cell>
        </row>
        <row r="49">
          <cell r="E49" t="str">
            <v>HIV and HIV/TB-related legal services</v>
          </cell>
          <cell r="F49" t="str">
            <v>MCI-00706</v>
          </cell>
          <cell r="I49" t="str">
            <v>Services juridiques liés au VIH et à la co-infection VIH/tuberculose</v>
          </cell>
          <cell r="J49" t="str">
            <v>Servicios jurídicos relacionados con el VIH y la TB/VIH</v>
          </cell>
          <cell r="K49" t="str">
            <v>FunOpp_15:ActAre_225</v>
          </cell>
          <cell r="L49" t="str">
            <v>MCI-00706</v>
          </cell>
        </row>
        <row r="50">
          <cell r="E50" t="str">
            <v>Sensitization of law-makers and law-enforcement agents</v>
          </cell>
          <cell r="F50" t="str">
            <v>MCI-00707</v>
          </cell>
          <cell r="I50" t="str">
            <v>Sensibilisation des législateurs et des agents des forces de l’ordre</v>
          </cell>
          <cell r="J50" t="str">
            <v>Sensibilización de los cuerpos de seguridad y cuerpos de seguridad</v>
          </cell>
          <cell r="K50" t="str">
            <v>FunOpp_15:ActAre_226</v>
          </cell>
          <cell r="L50" t="str">
            <v>MCI-00707</v>
          </cell>
        </row>
        <row r="51">
          <cell r="E51" t="str">
            <v>Improving laws, regulations and polices relating to HIV and HIV/TB</v>
          </cell>
          <cell r="F51" t="str">
            <v>MCI-00708</v>
          </cell>
          <cell r="I51" t="str">
            <v>Amélioration des lois, des règlements et des politiques liés au VIH et à la co-infection VIH/tuberculose</v>
          </cell>
          <cell r="J51" t="str">
            <v>Mejora de leyes, reglamentos y políticas relacionadas con el VIH y la TB/VIH</v>
          </cell>
          <cell r="K51" t="str">
            <v>FunOpp_15:ActAre_227</v>
          </cell>
          <cell r="L51" t="str">
            <v>MCI-00708</v>
          </cell>
        </row>
        <row r="52">
          <cell r="E52" t="str">
            <v>Community mobilization and advocacy (HIV/TB)</v>
          </cell>
          <cell r="F52" t="str">
            <v>MCI-00710</v>
          </cell>
          <cell r="I52" t="str">
            <v>Mobilisation et sensibilisation des communautés</v>
          </cell>
          <cell r="J52" t="str">
            <v>Movilización y promoción comunitarias</v>
          </cell>
          <cell r="K52" t="str">
            <v>FunOpp_15:ActAre_423</v>
          </cell>
          <cell r="L52" t="str">
            <v>MCI-00710</v>
          </cell>
        </row>
        <row r="53">
          <cell r="E53" t="str">
            <v>Reducing HIV-related gender discrimination, harmful gender norms and violence against women and girls in all their diversity</v>
          </cell>
          <cell r="F53" t="str">
            <v>MCI-00709</v>
          </cell>
          <cell r="I53" t="str">
            <v>Réduction de la discrimination fondée sur le genre, des normes de genre nocives et de la violence contre les femmes et les filles dans toute leur diversité, en lien avec le VIH</v>
          </cell>
          <cell r="J53" t="str">
            <v>Reducción de la discriminación de género relacionada con el VIH, las normas de género perjudiciales y la violencia contra las mujeres y las niñas en toda su diversidad</v>
          </cell>
          <cell r="K53" t="str">
            <v>FunOpp_15:ActAre_228</v>
          </cell>
          <cell r="L53" t="str">
            <v>MCI-00709</v>
          </cell>
        </row>
        <row r="54">
          <cell r="E54" t="str">
            <v>Case detection and diagnosis (TB care and prevention)</v>
          </cell>
          <cell r="F54" t="str">
            <v>MCI-00711</v>
          </cell>
          <cell r="I54" t="str">
            <v>Détection des cas et diagnostic</v>
          </cell>
          <cell r="J54" t="str">
            <v>Detección y diagnóstico de casos</v>
          </cell>
          <cell r="K54" t="str">
            <v>FunOpp_15:ActAre_87</v>
          </cell>
          <cell r="L54" t="str">
            <v>MCI-00711</v>
          </cell>
        </row>
        <row r="55">
          <cell r="E55" t="str">
            <v>Treatment (TB care and prevention)</v>
          </cell>
          <cell r="F55" t="str">
            <v>MCI-00712</v>
          </cell>
          <cell r="I55" t="str">
            <v>Traitement</v>
          </cell>
          <cell r="J55" t="str">
            <v>Tratamiento</v>
          </cell>
          <cell r="K55" t="str">
            <v>FunOpp_15:ActAre_88</v>
          </cell>
          <cell r="L55" t="str">
            <v>MCI-00712</v>
          </cell>
        </row>
        <row r="56">
          <cell r="E56" t="str">
            <v>Prevention (TB care and prevention)</v>
          </cell>
          <cell r="F56" t="str">
            <v>MCI-00713</v>
          </cell>
          <cell r="I56" t="str">
            <v>Prévention</v>
          </cell>
          <cell r="J56" t="str">
            <v>Prevención</v>
          </cell>
          <cell r="K56" t="str">
            <v>FunOpp_15:ActAre_89</v>
          </cell>
          <cell r="L56" t="str">
            <v>MCI-00713</v>
          </cell>
        </row>
        <row r="57">
          <cell r="E57" t="str">
            <v>Engaging all care providers (TB care and prevention)</v>
          </cell>
          <cell r="F57" t="str">
            <v>MCI-00714</v>
          </cell>
          <cell r="I57" t="str">
            <v>Implication de tous les prestataires de soins</v>
          </cell>
          <cell r="J57" t="str">
            <v>Implicar a todos los proveedores de atención</v>
          </cell>
          <cell r="K57" t="str">
            <v>FunOpp_15:ActAre_90</v>
          </cell>
          <cell r="L57" t="str">
            <v>MCI-00714</v>
          </cell>
        </row>
        <row r="58">
          <cell r="E58" t="str">
            <v>Community TB care delivery</v>
          </cell>
          <cell r="F58" t="str">
            <v>MCI-00715</v>
          </cell>
          <cell r="I58" t="str">
            <v>Prise en charge communautaire de la tuberculose</v>
          </cell>
          <cell r="J58" t="str">
            <v>Prestación de servicios de atención de la tuberculosis en la comunidad</v>
          </cell>
          <cell r="K58" t="str">
            <v>FunOpp_15:ActAre_91</v>
          </cell>
          <cell r="L58" t="str">
            <v>MCI-00715</v>
          </cell>
        </row>
        <row r="59">
          <cell r="E59" t="str">
            <v>Key Populations (TB care and prevention) - Children</v>
          </cell>
          <cell r="F59" t="str">
            <v>MCI-00716</v>
          </cell>
          <cell r="I59" t="str">
            <v>Populations clés – Enfants</v>
          </cell>
          <cell r="J59" t="str">
            <v>Poblaciones clave: niños</v>
          </cell>
          <cell r="K59" t="str">
            <v>FunOpp_15:ActAre_404</v>
          </cell>
          <cell r="L59" t="str">
            <v>MCI-00716</v>
          </cell>
        </row>
        <row r="60">
          <cell r="E60" t="str">
            <v>Key populations (TB care and prevention) - Prisoners</v>
          </cell>
          <cell r="F60" t="str">
            <v>MCI-00717</v>
          </cell>
          <cell r="I60" t="str">
            <v>Populations clés – Détenus</v>
          </cell>
          <cell r="J60" t="str">
            <v>Poblaciones clave: reclusos</v>
          </cell>
          <cell r="K60" t="str">
            <v>FunOpp_15:ActAre_229</v>
          </cell>
          <cell r="L60" t="str">
            <v>MCI-00717</v>
          </cell>
        </row>
        <row r="61">
          <cell r="E61" t="str">
            <v>Key populations (TB care and prevention) - Mobile populations: refugees, migrants and internally displaced people</v>
          </cell>
          <cell r="F61" t="str">
            <v>MCI-00718</v>
          </cell>
          <cell r="I61" t="str">
            <v>Populations clés – Populations mobiles : réfugiés, migrants et personnes déplacées à l’intérieur de leur pays</v>
          </cell>
          <cell r="J61" t="str">
            <v>Poblaciones clave: poblaciones móviles (refugiados, migrantes y personas desplazadas internamente)</v>
          </cell>
          <cell r="K61" t="str">
            <v>FunOpp_15:ActAre_405</v>
          </cell>
          <cell r="L61" t="str">
            <v>MCI-00718</v>
          </cell>
        </row>
        <row r="62">
          <cell r="E62" t="str">
            <v>Key populations (TB care and prevention) - Miners and mining communities</v>
          </cell>
          <cell r="F62" t="str">
            <v>MCI-00719</v>
          </cell>
          <cell r="I62" t="str">
            <v>Populations clés – Mineurs et communautés minières</v>
          </cell>
          <cell r="J62" t="str">
            <v>Poblaciones clave: mineros y comunidades mineras</v>
          </cell>
          <cell r="K62" t="str">
            <v>FunOpp_15:ActAre_406</v>
          </cell>
          <cell r="L62" t="str">
            <v>MCI-00719</v>
          </cell>
        </row>
        <row r="63">
          <cell r="E63" t="str">
            <v>Key populations (TB care and prevention) - Others</v>
          </cell>
          <cell r="F63" t="str">
            <v>MCI-00720</v>
          </cell>
          <cell r="I63" t="str">
            <v>Populations clés – Autres</v>
          </cell>
          <cell r="J63" t="str">
            <v>Poblaciones clave: otros</v>
          </cell>
          <cell r="K63" t="str">
            <v>FunOpp_15:ActAre_92</v>
          </cell>
          <cell r="L63" t="str">
            <v>MCI-00720</v>
          </cell>
        </row>
        <row r="64">
          <cell r="E64" t="str">
            <v>Collaborative activities with other programs and sectors (TB care and prevention)</v>
          </cell>
          <cell r="F64" t="str">
            <v>MCI-00721</v>
          </cell>
          <cell r="I64" t="str">
            <v>Activités conjointes avec d’autres programmes et secteurs</v>
          </cell>
          <cell r="J64" t="str">
            <v>Actividades de colaboración con otros programas y sectores</v>
          </cell>
          <cell r="K64" t="str">
            <v>FunOpp_15:ActAre_93</v>
          </cell>
          <cell r="L64" t="str">
            <v>MCI-00721</v>
          </cell>
        </row>
        <row r="65">
          <cell r="E65" t="str">
            <v>Prevention (MDR-TB)</v>
          </cell>
          <cell r="F65" t="str">
            <v>MCI-00724</v>
          </cell>
          <cell r="I65" t="str">
            <v>Prévention</v>
          </cell>
          <cell r="J65" t="str">
            <v>Prevención</v>
          </cell>
          <cell r="K65" t="str">
            <v>FunOpp_15:ActAre_103</v>
          </cell>
          <cell r="L65" t="str">
            <v>MCI-00724</v>
          </cell>
        </row>
        <row r="66">
          <cell r="E66" t="str">
            <v>Case detection and diagnosis (MDR-TB)</v>
          </cell>
          <cell r="F66" t="str">
            <v>MCI-00722</v>
          </cell>
          <cell r="I66" t="str">
            <v>Détection des cas et diagnostic</v>
          </cell>
          <cell r="J66" t="str">
            <v>Detección y diagnóstico de casos</v>
          </cell>
          <cell r="K66" t="str">
            <v>FunOpp_15:ActAre_101</v>
          </cell>
          <cell r="L66" t="str">
            <v>MCI-00722</v>
          </cell>
        </row>
        <row r="67">
          <cell r="E67" t="str">
            <v>Treatment (MDR-TB)</v>
          </cell>
          <cell r="F67" t="str">
            <v>MCI-00723</v>
          </cell>
          <cell r="I67" t="str">
            <v>Traitement</v>
          </cell>
          <cell r="J67" t="str">
            <v>Tratamiento</v>
          </cell>
          <cell r="K67" t="str">
            <v>FunOpp_15:ActAre_102</v>
          </cell>
          <cell r="L67" t="str">
            <v>MCI-00723</v>
          </cell>
        </row>
        <row r="68">
          <cell r="E68" t="str">
            <v>Community MDR-TB care delivery</v>
          </cell>
          <cell r="F68" t="str">
            <v>MCI-00726</v>
          </cell>
          <cell r="I68" t="str">
            <v>Prise en charge communautaire de la tuberculose multirésistante</v>
          </cell>
          <cell r="J68" t="str">
            <v>Prestación de servicios de atención de la tuberculosis multirresistente en la comunidad</v>
          </cell>
          <cell r="K68" t="str">
            <v>FunOpp_15:ActAre_105</v>
          </cell>
          <cell r="L68" t="str">
            <v>MCI-00726</v>
          </cell>
        </row>
        <row r="69">
          <cell r="E69" t="str">
            <v>Key Populations (MDR-TB) - Children</v>
          </cell>
          <cell r="F69" t="str">
            <v>MCI-00727</v>
          </cell>
          <cell r="I69" t="str">
            <v>Populations clés – Enfants</v>
          </cell>
          <cell r="J69" t="str">
            <v>Poblaciones clave: niños</v>
          </cell>
          <cell r="K69" t="str">
            <v>FunOpp_15:ActAre_413</v>
          </cell>
          <cell r="L69" t="str">
            <v>MCI-00727</v>
          </cell>
        </row>
        <row r="70">
          <cell r="E70" t="str">
            <v>Key populations (MDR-TB) - Prisoners</v>
          </cell>
          <cell r="F70" t="str">
            <v>MCI-00728</v>
          </cell>
          <cell r="I70" t="str">
            <v>Populations clés – Détenus</v>
          </cell>
          <cell r="J70" t="str">
            <v>Poblaciones clave: reclusos</v>
          </cell>
          <cell r="K70" t="str">
            <v>FunOpp_15:ActAre_231</v>
          </cell>
          <cell r="L70" t="str">
            <v>MCI-00728</v>
          </cell>
        </row>
        <row r="71">
          <cell r="E71" t="str">
            <v>Key populations (MDR-TB) - Mobile populations: refugees, migrants and internally displaced people</v>
          </cell>
          <cell r="F71" t="str">
            <v>MCI-00729</v>
          </cell>
          <cell r="I71" t="str">
            <v>Populations clés – Populations mobiles : réfugiés, migrants et personnes déplacées à l’intérieur de leur pays</v>
          </cell>
          <cell r="J71" t="str">
            <v>Poblaciones clave: poblaciones móviles (refugiados, migrantes y personas desplazadas internamente)</v>
          </cell>
          <cell r="K71" t="str">
            <v>FunOpp_15:ActAre_415</v>
          </cell>
          <cell r="L71" t="str">
            <v>MCI-00729</v>
          </cell>
        </row>
        <row r="72">
          <cell r="E72" t="str">
            <v>Key populations (MDR-TB) - Miners and mining communities</v>
          </cell>
          <cell r="F72" t="str">
            <v>MCI-00730</v>
          </cell>
          <cell r="I72" t="str">
            <v>Populations clés – Mineurs et communautés minières</v>
          </cell>
          <cell r="J72" t="str">
            <v>Poblaciones clave: mineros y comunidades mineras</v>
          </cell>
          <cell r="K72" t="str">
            <v>FunOpp_15:ActAre_414</v>
          </cell>
          <cell r="L72" t="str">
            <v>MCI-00730</v>
          </cell>
        </row>
        <row r="73">
          <cell r="E73" t="str">
            <v>Key populations (MDR-TB) - Others</v>
          </cell>
          <cell r="F73" t="str">
            <v>MCI-00731</v>
          </cell>
          <cell r="I73" t="str">
            <v>Populations clés – Autres</v>
          </cell>
          <cell r="J73" t="str">
            <v>Poblaciones clave: otros</v>
          </cell>
          <cell r="K73" t="str">
            <v>FunOpp_15:ActAre_106</v>
          </cell>
          <cell r="L73" t="str">
            <v>MCI-00731</v>
          </cell>
        </row>
        <row r="74">
          <cell r="E74" t="str">
            <v>Collaborative activities with other programs and sectors (MDR-TB)</v>
          </cell>
          <cell r="F74" t="str">
            <v>MCI-00732</v>
          </cell>
          <cell r="I74" t="str">
            <v>Activités conjointes avec d’autres programmes et secteurs</v>
          </cell>
          <cell r="J74" t="str">
            <v>Actividades de colaboración con otros programas y sectores</v>
          </cell>
          <cell r="K74" t="str">
            <v>FunOpp_15:ActAre_107</v>
          </cell>
          <cell r="L74" t="str">
            <v>MCI-00732</v>
          </cell>
        </row>
        <row r="75">
          <cell r="E75" t="str">
            <v>Engaging all care providers (MDR-TB)</v>
          </cell>
          <cell r="F75" t="str">
            <v>MCI-00725</v>
          </cell>
          <cell r="I75" t="str">
            <v>Implication de tous les prestataires de soins</v>
          </cell>
          <cell r="J75" t="str">
            <v>Implicar a todos los proveedores de atención</v>
          </cell>
          <cell r="K75" t="str">
            <v>FunOpp_15:ActAre_104</v>
          </cell>
          <cell r="L75" t="str">
            <v>MCI-00725</v>
          </cell>
        </row>
        <row r="76">
          <cell r="E76" t="str">
            <v>Stigma and discrimination reduction (TB)</v>
          </cell>
          <cell r="F76" t="str">
            <v>MCI-00733</v>
          </cell>
          <cell r="I76" t="str">
            <v>Réduction du rejet social et de la discrimination</v>
          </cell>
          <cell r="J76" t="str">
            <v>Reducción del estigma y la discriminación</v>
          </cell>
          <cell r="K76" t="str">
            <v>FunOpp_15:ActAre_436</v>
          </cell>
          <cell r="L76" t="str">
            <v>MCI-00733</v>
          </cell>
        </row>
        <row r="77">
          <cell r="E77" t="str">
            <v>Human rights, medical ethics and legal literacy</v>
          </cell>
          <cell r="F77" t="str">
            <v>MCI-00734</v>
          </cell>
          <cell r="I77" t="str">
            <v>Éducation aux droits légaux et humains et formation à l’éthique médicale</v>
          </cell>
          <cell r="J77" t="str">
            <v>Derechos humanos, ética médica y educación sobre cuestiones jurídicas</v>
          </cell>
          <cell r="K77" t="str">
            <v>FunOpp_15:ActAre_437</v>
          </cell>
          <cell r="L77" t="str">
            <v>MCI-00734</v>
          </cell>
        </row>
        <row r="78">
          <cell r="E78" t="str">
            <v>Legal aid and services</v>
          </cell>
          <cell r="F78" t="str">
            <v>MCI-00735</v>
          </cell>
          <cell r="I78" t="str">
            <v>Aide et services juridiques</v>
          </cell>
          <cell r="J78" t="str">
            <v>Asistencia y servicios jurídicos</v>
          </cell>
          <cell r="K78" t="str">
            <v>FunOpp_15:ActAre_438</v>
          </cell>
          <cell r="L78" t="str">
            <v>MCI-00735</v>
          </cell>
        </row>
        <row r="79">
          <cell r="E79" t="str">
            <v>Reform of laws and policies</v>
          </cell>
          <cell r="F79" t="str">
            <v>MCI-00736</v>
          </cell>
          <cell r="I79" t="str">
            <v>Réforme des lois et politiques</v>
          </cell>
          <cell r="J79" t="str">
            <v>Reforma de leyes y políticas</v>
          </cell>
          <cell r="K79" t="str">
            <v>FunOpp_15:ActAre_439</v>
          </cell>
          <cell r="L79" t="str">
            <v>MCI-00736</v>
          </cell>
        </row>
        <row r="80">
          <cell r="E80" t="str">
            <v>Community mobilization and advocacy (TB)</v>
          </cell>
          <cell r="F80" t="str">
            <v>MCI-00737</v>
          </cell>
          <cell r="I80" t="str">
            <v>Mobilisation et sensibilisation des communautés</v>
          </cell>
          <cell r="J80" t="str">
            <v>Movilización y promoción comunitarias</v>
          </cell>
          <cell r="K80" t="str">
            <v>FunOpp_15:ActAre_440</v>
          </cell>
          <cell r="L80" t="str">
            <v>MCI-00737</v>
          </cell>
        </row>
        <row r="81">
          <cell r="E81" t="str">
            <v>TB/HIV collaborative interventions</v>
          </cell>
          <cell r="F81" t="str">
            <v>MCI-00738</v>
          </cell>
          <cell r="I81" t="str">
            <v>Activités conjointes de lutte contre la tuberculose et le VIH</v>
          </cell>
          <cell r="J81" t="str">
            <v>Actividades de colaboración en materia de TB/VIH</v>
          </cell>
          <cell r="K81" t="str">
            <v>FunOpp_15:ActAre_95</v>
          </cell>
          <cell r="L81" t="str">
            <v>MCI-00738</v>
          </cell>
        </row>
        <row r="82">
          <cell r="E82" t="str">
            <v>Screening, testing and diagnosis</v>
          </cell>
          <cell r="F82" t="str">
            <v>MCI-00739</v>
          </cell>
          <cell r="I82" t="str">
            <v>Dépistage, test et diagnostic</v>
          </cell>
          <cell r="J82" t="str">
            <v>Tamizaje, prueba y diagnóstico</v>
          </cell>
          <cell r="K82" t="str">
            <v>FunOpp_15:ActAre_410</v>
          </cell>
          <cell r="L82" t="str">
            <v>MCI-00739</v>
          </cell>
        </row>
        <row r="83">
          <cell r="E83" t="str">
            <v>Treatment (TB/HIV)</v>
          </cell>
          <cell r="F83" t="str">
            <v>MCI-00740</v>
          </cell>
          <cell r="I83" t="str">
            <v>Traitement</v>
          </cell>
          <cell r="J83" t="str">
            <v>Tratamiento</v>
          </cell>
          <cell r="K83" t="str">
            <v>FunOpp_15:ActAre_411</v>
          </cell>
          <cell r="L83" t="str">
            <v>MCI-00740</v>
          </cell>
        </row>
        <row r="84">
          <cell r="E84" t="str">
            <v>Prevention (TB/HIV)</v>
          </cell>
          <cell r="F84" t="str">
            <v>MCI-00741</v>
          </cell>
          <cell r="I84" t="str">
            <v>Prévention</v>
          </cell>
          <cell r="J84" t="str">
            <v>Prevención</v>
          </cell>
          <cell r="K84" t="str">
            <v>FunOpp_15:ActAre_412</v>
          </cell>
          <cell r="L84" t="str">
            <v>MCI-00741</v>
          </cell>
        </row>
        <row r="85">
          <cell r="E85" t="str">
            <v>Engaging all care providers (TB/HIV)</v>
          </cell>
          <cell r="F85" t="str">
            <v>MCI-00742</v>
          </cell>
          <cell r="I85" t="str">
            <v>Implication de tous les prestataires de soins</v>
          </cell>
          <cell r="J85" t="str">
            <v>Involucramiento de todos los proveedores de salud</v>
          </cell>
          <cell r="K85" t="str">
            <v>FunOpp_15:ActAre_96</v>
          </cell>
          <cell r="L85" t="str">
            <v>MCI-00742</v>
          </cell>
        </row>
        <row r="86">
          <cell r="E86" t="str">
            <v>Community TB/HIV care delivery</v>
          </cell>
          <cell r="F86" t="str">
            <v>MCI-00743</v>
          </cell>
          <cell r="I86" t="str">
            <v>Prise en charge communautaire de la coïnfection TB/VIH</v>
          </cell>
          <cell r="J86" t="str">
            <v>Prestación de servicios comunitarios de TB/VIH</v>
          </cell>
          <cell r="K86" t="str">
            <v>FunOpp_15:ActAre_97</v>
          </cell>
          <cell r="L86" t="str">
            <v>MCI-00743</v>
          </cell>
        </row>
        <row r="87">
          <cell r="E87" t="str">
            <v>Key Populations (TB/HIV) - Children</v>
          </cell>
          <cell r="F87" t="str">
            <v>MCI-00744</v>
          </cell>
          <cell r="I87" t="str">
            <v>Populations clés – Enfants</v>
          </cell>
          <cell r="J87" t="str">
            <v>Poblaciones clave: niños</v>
          </cell>
          <cell r="K87" t="str">
            <v>FunOpp_15:ActAre_407</v>
          </cell>
          <cell r="L87" t="str">
            <v>MCI-00744</v>
          </cell>
        </row>
        <row r="88">
          <cell r="E88" t="str">
            <v>Key populations (TB/HIV) - Prisoners</v>
          </cell>
          <cell r="F88" t="str">
            <v>MCI-00745</v>
          </cell>
          <cell r="I88" t="str">
            <v>Populations clés – Détenus</v>
          </cell>
          <cell r="J88" t="str">
            <v>Poblaciones clave: personas privadas de libertad</v>
          </cell>
          <cell r="K88" t="str">
            <v>FunOpp_15:ActAre_220</v>
          </cell>
          <cell r="L88" t="str">
            <v>MCI-00745</v>
          </cell>
        </row>
        <row r="89">
          <cell r="E89" t="str">
            <v>Key populations (TB/HIV) - Mobile populations: refugees, migrants and internally displaced people</v>
          </cell>
          <cell r="F89" t="str">
            <v>MCI-00746</v>
          </cell>
          <cell r="I89" t="str">
            <v>Populations clés – Populations mobiles : réfugiés, migrants et personnes déplacées à l’intérieur de leur pays</v>
          </cell>
          <cell r="J89" t="str">
            <v>Poblaciones clave: poblaciones móviles (refugiados, migrantes y personas desplazadas internamente)</v>
          </cell>
          <cell r="K89" t="str">
            <v>FunOpp_15:ActAre_408</v>
          </cell>
          <cell r="L89" t="str">
            <v>MCI-00746</v>
          </cell>
        </row>
        <row r="90">
          <cell r="E90" t="str">
            <v>Key populations (TB/HIV) - Miners and mining communities</v>
          </cell>
          <cell r="F90" t="str">
            <v>MCI-00747</v>
          </cell>
          <cell r="I90" t="str">
            <v>Populations clés – Mineurs et communautés minières</v>
          </cell>
          <cell r="J90" t="str">
            <v>Poblaciones clave: mineros y comunidades mineras</v>
          </cell>
          <cell r="K90" t="str">
            <v>FunOpp_15:ActAre_409</v>
          </cell>
          <cell r="L90" t="str">
            <v>MCI-00747</v>
          </cell>
        </row>
        <row r="91">
          <cell r="E91" t="str">
            <v>Key populations (TB/HIV) - Others</v>
          </cell>
          <cell r="F91" t="str">
            <v>MCI-00748</v>
          </cell>
          <cell r="I91" t="str">
            <v>Populations clés – Autres</v>
          </cell>
          <cell r="J91" t="str">
            <v>Poblaciones clave: otros</v>
          </cell>
          <cell r="K91" t="str">
            <v>FunOpp_15:ActAre_98</v>
          </cell>
          <cell r="L91" t="str">
            <v>MCI-00748</v>
          </cell>
        </row>
        <row r="92">
          <cell r="E92" t="str">
            <v>Collaborative activities with other programs and sectors (TB/HIV)</v>
          </cell>
          <cell r="F92" t="str">
            <v>MCI-00749</v>
          </cell>
          <cell r="I92" t="str">
            <v>Activités conjointes avec d’autres programmes et secteurs</v>
          </cell>
          <cell r="J92" t="str">
            <v>Actividades de colaboración con otros programas y sectores</v>
          </cell>
          <cell r="K92" t="str">
            <v>FunOpp_15:ActAre_99</v>
          </cell>
          <cell r="L92" t="str">
            <v>MCI-00749</v>
          </cell>
        </row>
        <row r="93">
          <cell r="E93" t="str">
            <v>Coordination and management of national disease control programs</v>
          </cell>
          <cell r="F93" t="str">
            <v>MCI-00778</v>
          </cell>
          <cell r="I93" t="str">
            <v>Coordination et gestion des programmes nationaux de lutte contre les maladies</v>
          </cell>
          <cell r="J93" t="str">
            <v>Coordinación y gestión de los programas nacionales de control de enfermedades</v>
          </cell>
          <cell r="K93" t="str">
            <v>FunOpp_15:ActAre_167</v>
          </cell>
          <cell r="L93" t="str">
            <v>MCI-00778</v>
          </cell>
        </row>
        <row r="94">
          <cell r="E94" t="str">
            <v>Grant management</v>
          </cell>
          <cell r="F94" t="str">
            <v>MCI-00779</v>
          </cell>
          <cell r="I94" t="str">
            <v>Gestion des subventions</v>
          </cell>
          <cell r="J94" t="str">
            <v>Gestión de subvenciones</v>
          </cell>
          <cell r="K94" t="str">
            <v>FunOpp_15:ActAre_168</v>
          </cell>
          <cell r="L94" t="str">
            <v>MCI-00779</v>
          </cell>
        </row>
        <row r="95">
          <cell r="E95" t="str">
            <v>Policy, strategy, governance</v>
          </cell>
          <cell r="F95" t="str">
            <v>MCI-00780</v>
          </cell>
          <cell r="I95" t="str">
            <v>Politique, stratégie, gouvernance</v>
          </cell>
          <cell r="J95" t="str">
            <v>Política, estrategia, gobernanza</v>
          </cell>
          <cell r="K95" t="str">
            <v>FunOpp_15:ActAre_465</v>
          </cell>
          <cell r="L95" t="str">
            <v>MCI-00780</v>
          </cell>
        </row>
        <row r="96">
          <cell r="E96" t="str">
            <v>Storage and distribution capacity</v>
          </cell>
          <cell r="F96" t="str">
            <v>MCI-00781</v>
          </cell>
          <cell r="I96" t="str">
            <v>Capacité de stockage et de distribution</v>
          </cell>
          <cell r="J96" t="str">
            <v>Capacidad de almacenamiento y distribución</v>
          </cell>
          <cell r="K96" t="str">
            <v>FunOpp_15:ActAre_433</v>
          </cell>
          <cell r="L96" t="str">
            <v>MCI-00781</v>
          </cell>
        </row>
        <row r="97">
          <cell r="E97" t="str">
            <v>Procurement capacity</v>
          </cell>
          <cell r="F97" t="str">
            <v>MCI-00782</v>
          </cell>
          <cell r="I97" t="str">
            <v>Capacité en matière d’approvisionnement</v>
          </cell>
          <cell r="J97" t="str">
            <v>Capacidad de adquisición</v>
          </cell>
          <cell r="K97" t="str">
            <v>FunOpp_15:ActAre_434</v>
          </cell>
          <cell r="L97" t="str">
            <v>MCI-00782</v>
          </cell>
        </row>
        <row r="98">
          <cell r="E98" t="str">
            <v>Regulatory/quality assurance support</v>
          </cell>
          <cell r="F98" t="str">
            <v>MCI-00783</v>
          </cell>
          <cell r="I98" t="str">
            <v>Soutien en matière d’assurance qualité/réglementation</v>
          </cell>
          <cell r="J98" t="str">
            <v>Apoyo regulador/aseguramiento de la calidad</v>
          </cell>
          <cell r="K98" t="str">
            <v>FunOpp_15:ActAre_466</v>
          </cell>
          <cell r="L98" t="str">
            <v>MCI-00783</v>
          </cell>
        </row>
        <row r="99">
          <cell r="E99" t="str">
            <v>Avoidance, reduction and management of health care waste</v>
          </cell>
          <cell r="F99" t="str">
            <v>MCI-00784</v>
          </cell>
          <cell r="I99" t="str">
            <v>Prévention, réduction et gestion des déchets médicaux</v>
          </cell>
          <cell r="J99" t="str">
            <v>Gestión de los residuos de la atención sanitaria</v>
          </cell>
          <cell r="K99" t="str">
            <v>FunOpp_15:ActAre_424</v>
          </cell>
          <cell r="L99" t="str">
            <v>MCI-00784</v>
          </cell>
        </row>
        <row r="100">
          <cell r="E100" t="str">
            <v>Routine reporting</v>
          </cell>
          <cell r="F100" t="str">
            <v>MCI-00785</v>
          </cell>
          <cell r="I100" t="str">
            <v>Rapportage des données de routine</v>
          </cell>
          <cell r="J100" t="str">
            <v>Informes rutinarios</v>
          </cell>
          <cell r="K100" t="str">
            <v>FunOpp_15:ActAre_161</v>
          </cell>
          <cell r="L100" t="str">
            <v>MCI-00785</v>
          </cell>
        </row>
        <row r="101">
          <cell r="E101" t="str">
            <v>Program and data quality</v>
          </cell>
          <cell r="F101" t="str">
            <v>MCI-00786</v>
          </cell>
          <cell r="I101" t="str">
            <v>Qualité des données et programmes</v>
          </cell>
          <cell r="J101" t="str">
            <v>Calidad del programa y los datos</v>
          </cell>
          <cell r="K101" t="str">
            <v>FunOpp_15:ActAre_239</v>
          </cell>
          <cell r="L101" t="str">
            <v>MCI-00786</v>
          </cell>
        </row>
        <row r="102">
          <cell r="E102" t="str">
            <v>Analysis, evaluations, reviews and transparency</v>
          </cell>
          <cell r="F102" t="str">
            <v>MCI-00787</v>
          </cell>
          <cell r="I102" t="str">
            <v>Analyse, évaluations, revue et transparence</v>
          </cell>
          <cell r="J102" t="str">
            <v>Análisis, evaluaciones, revisión y transparencia</v>
          </cell>
          <cell r="K102" t="str">
            <v>FunOpp_15:ActAre_162</v>
          </cell>
          <cell r="L102" t="str">
            <v>MCI-00787</v>
          </cell>
        </row>
        <row r="103">
          <cell r="E103" t="str">
            <v>Surveys</v>
          </cell>
          <cell r="F103" t="str">
            <v>MCI-00788</v>
          </cell>
          <cell r="I103" t="str">
            <v>Enquêtes</v>
          </cell>
          <cell r="J103" t="str">
            <v>Encuestas</v>
          </cell>
          <cell r="K103" t="str">
            <v>FunOpp_15:ActAre_163</v>
          </cell>
          <cell r="L103" t="str">
            <v>MCI-00788</v>
          </cell>
        </row>
        <row r="104">
          <cell r="E104" t="str">
            <v>Administrative and finance data sources</v>
          </cell>
          <cell r="F104" t="str">
            <v>MCI-00789</v>
          </cell>
          <cell r="I104" t="str">
            <v>Sources de données administratives et financières</v>
          </cell>
          <cell r="J104" t="str">
            <v>Fuentes de los datos financieros y administrativos</v>
          </cell>
          <cell r="K104" t="str">
            <v>FunOpp_15:ActAre_164</v>
          </cell>
          <cell r="L104" t="str">
            <v>MCI-00789</v>
          </cell>
        </row>
        <row r="105">
          <cell r="E105" t="str">
            <v>Civil registration and vital statistics</v>
          </cell>
          <cell r="F105" t="str">
            <v>MCI-00790</v>
          </cell>
          <cell r="I105" t="str">
            <v>Registre et statistiques de l'état civil</v>
          </cell>
          <cell r="J105" t="str">
            <v>Registro civil y estadísticas vitales</v>
          </cell>
          <cell r="K105" t="str">
            <v>FunOpp_15:ActAre_165</v>
          </cell>
          <cell r="L105" t="str">
            <v>MCI-00790</v>
          </cell>
        </row>
        <row r="106">
          <cell r="E106" t="str">
            <v>Education and production of new health workers (excluding community health workers)</v>
          </cell>
          <cell r="F106" t="str">
            <v>MCI-00791</v>
          </cell>
          <cell r="I106" t="str">
            <v>Éducation et production de nouveaux travailleurs de santé (à l’exception des agents de santé communautaires)</v>
          </cell>
          <cell r="J106" t="str">
            <v>Educación y producción de nuevos trabajadores de  salud (excepto los trabajadores de la salud comunitarios)</v>
          </cell>
          <cell r="K106" t="str">
            <v>FunOpp_15:ActAre_425</v>
          </cell>
          <cell r="L106" t="str">
            <v>MCI-00791</v>
          </cell>
        </row>
        <row r="107">
          <cell r="E107" t="str">
            <v>Remuneration &amp; deployment of existing/new staff (excluding community health workers)</v>
          </cell>
          <cell r="F107" t="str">
            <v>MCI-00792</v>
          </cell>
          <cell r="I107" t="str">
            <v>Rémunération et déploiement de personnel existant/nouveau personnel (à l’exception des agents de santé communautaires)</v>
          </cell>
          <cell r="J107" t="str">
            <v>Remuneración y despliegue de personal nuevo/existente (excepto los trabajadores de la salud comunitarios)</v>
          </cell>
          <cell r="K107" t="str">
            <v>FunOpp_15:ActAre_426</v>
          </cell>
          <cell r="L107" t="str">
            <v>MCI-00792</v>
          </cell>
        </row>
        <row r="108">
          <cell r="E108" t="str">
            <v>In-service training (excluding community health workers)</v>
          </cell>
          <cell r="F108" t="str">
            <v>MCI-00793</v>
          </cell>
          <cell r="I108" t="str">
            <v>Formation continue (à l’exception des agents de santé communautaires)</v>
          </cell>
          <cell r="J108" t="str">
            <v>Formación durante la prestación de servicios (excepto los trabajadores de  salud comunitarios)</v>
          </cell>
          <cell r="K108" t="str">
            <v>FunOpp_15:ActAre_427</v>
          </cell>
          <cell r="L108" t="str">
            <v>MCI-00793</v>
          </cell>
        </row>
        <row r="109">
          <cell r="E109" t="str">
            <v>HRH policy and governance</v>
          </cell>
          <cell r="F109" t="str">
            <v>MCI-00794</v>
          </cell>
          <cell r="I109" t="str">
            <v>Politiques et gouvernance relatives aux ressources humaines pour la santé (RHS)</v>
          </cell>
          <cell r="J109" t="str">
            <v>Política y gobernanza de Recursos Humanos de Salud</v>
          </cell>
          <cell r="K109" t="str">
            <v>FunOpp_15:ActAre_428</v>
          </cell>
          <cell r="L109" t="str">
            <v>MCI-00794</v>
          </cell>
        </row>
        <row r="110">
          <cell r="E110" t="str">
            <v>Community health workers: Education and production</v>
          </cell>
          <cell r="F110" t="str">
            <v>MCI-00795</v>
          </cell>
          <cell r="I110" t="str">
            <v>Agents de santé communautaires : Éducation et production</v>
          </cell>
          <cell r="J110" t="str">
            <v>Trabajadores de salud comunitarios: educación y producción</v>
          </cell>
          <cell r="K110" t="str">
            <v>FunOpp_15:ActAre_429</v>
          </cell>
          <cell r="L110" t="str">
            <v>MCI-00795</v>
          </cell>
        </row>
        <row r="111">
          <cell r="E111" t="str">
            <v>Community health workers: Remuneration and deployment</v>
          </cell>
          <cell r="F111" t="str">
            <v>MCI-00796</v>
          </cell>
          <cell r="I111" t="str">
            <v>Agents de santé communautaires : Rémunération et déploiement</v>
          </cell>
          <cell r="J111" t="str">
            <v>Trabajadores de salud comunitarios: remuneración y despliegue</v>
          </cell>
          <cell r="K111" t="str">
            <v>FunOpp_15:ActAre_430</v>
          </cell>
          <cell r="L111" t="str">
            <v>MCI-00796</v>
          </cell>
        </row>
        <row r="112">
          <cell r="E112" t="str">
            <v>Community health workers: In-service training</v>
          </cell>
          <cell r="F112" t="str">
            <v>MCI-00797</v>
          </cell>
          <cell r="I112" t="str">
            <v>Agents de santé communautaires : Formation continue</v>
          </cell>
          <cell r="J112" t="str">
            <v>Trabajadores de salud comunitarios: formación durante la prestación de los servicios</v>
          </cell>
          <cell r="K112" t="str">
            <v>FunOpp_15:ActAre_431</v>
          </cell>
          <cell r="L112" t="str">
            <v>MCI-00797</v>
          </cell>
        </row>
        <row r="113">
          <cell r="E113" t="str">
            <v>Quality of care</v>
          </cell>
          <cell r="F113" t="str">
            <v>MCI-00798</v>
          </cell>
          <cell r="I113" t="str">
            <v>Qualité des soins</v>
          </cell>
          <cell r="J113" t="str">
            <v>Calidad de la atención</v>
          </cell>
          <cell r="K113" t="str">
            <v>FunOpp_15:ActAre_435</v>
          </cell>
          <cell r="L113" t="str">
            <v>MCI-00798</v>
          </cell>
        </row>
        <row r="114">
          <cell r="E114" t="str">
            <v>Service organization and facility management</v>
          </cell>
          <cell r="F114" t="str">
            <v>MCI-00799</v>
          </cell>
          <cell r="I114" t="str">
            <v>Organisation des services et gestion des établissements de santré</v>
          </cell>
          <cell r="J114" t="str">
            <v>Organización de los servicios y gestión de establecimientos de salud</v>
          </cell>
          <cell r="K114" t="str">
            <v>FunOpp_15:ActAre_131</v>
          </cell>
          <cell r="L114" t="str">
            <v>MCI-00799</v>
          </cell>
        </row>
        <row r="115">
          <cell r="E115" t="str">
            <v>Service delivery infrastructure</v>
          </cell>
          <cell r="F115" t="str">
            <v>MCI-00800</v>
          </cell>
          <cell r="I115" t="str">
            <v>Infrastructures de prestation de services</v>
          </cell>
          <cell r="J115" t="str">
            <v>Infraestructura de la prestación de servicios</v>
          </cell>
          <cell r="K115" t="str">
            <v>FunOpp_15:ActAre_133</v>
          </cell>
          <cell r="L115" t="str">
            <v>MCI-00800</v>
          </cell>
        </row>
        <row r="116">
          <cell r="E116" t="str">
            <v>Public financial management (country or donor harmonized) systems</v>
          </cell>
          <cell r="F116" t="str">
            <v>MCI-00801</v>
          </cell>
          <cell r="I116" t="str">
            <v>Systèmes de gestion financière publique (nationaux ou harmonisés par les donateurs)</v>
          </cell>
          <cell r="J116" t="str">
            <v>Sistemas de gestión financiera pública (nacionales o armonizados de donantes)</v>
          </cell>
          <cell r="K116" t="str">
            <v>FunOpp_15:ActAre_148</v>
          </cell>
          <cell r="L116" t="str">
            <v>MCI-00801</v>
          </cell>
        </row>
        <row r="117">
          <cell r="E117" t="str">
            <v>Routine grant financial management</v>
          </cell>
          <cell r="F117" t="str">
            <v>MCI-00802</v>
          </cell>
          <cell r="I117" t="str">
            <v>Gestion financière courante des subventions</v>
          </cell>
          <cell r="J117" t="str">
            <v>Gestión financiera ordinaria de las subvenciones</v>
          </cell>
          <cell r="K117" t="str">
            <v>FunOpp_15:ActAre_242</v>
          </cell>
          <cell r="L117" t="str">
            <v>MCI-00802</v>
          </cell>
        </row>
        <row r="118">
          <cell r="E118" t="str">
            <v>National health sector strategies and financing</v>
          </cell>
          <cell r="F118" t="str">
            <v>MCI-00803</v>
          </cell>
          <cell r="I118" t="str">
            <v>Financement et stratégies du secteur national de la santé</v>
          </cell>
          <cell r="J118" t="str">
            <v>Estrategias y financiamiento del sector nacional de la salud</v>
          </cell>
          <cell r="K118" t="str">
            <v>FunOpp_15:ActAre_253</v>
          </cell>
          <cell r="L118" t="str">
            <v>MCI-00803</v>
          </cell>
        </row>
        <row r="119">
          <cell r="E119" t="str">
            <v>Policy and planning for national disease control programs</v>
          </cell>
          <cell r="F119" t="str">
            <v>MCI-00804</v>
          </cell>
          <cell r="I119" t="str">
            <v>Politique et planification des programmes nationaux de lutte contre la maladie</v>
          </cell>
          <cell r="J119" t="str">
            <v>Política y planificación para los programas nacionales de control de enfermedades</v>
          </cell>
          <cell r="K119" t="str">
            <v>FunOpp_15:ActAre_432</v>
          </cell>
          <cell r="L119" t="str">
            <v>MCI-00804</v>
          </cell>
        </row>
        <row r="120">
          <cell r="E120" t="str">
            <v>Community-based monitoring</v>
          </cell>
          <cell r="F120" t="str">
            <v>MCI-00805</v>
          </cell>
          <cell r="I120" t="str">
            <v>Suivi réalisé par la communauté</v>
          </cell>
          <cell r="J120" t="str">
            <v>Monitoreo a nivel comunitario</v>
          </cell>
          <cell r="K120" t="str">
            <v>FunOpp_15:ActAre_156</v>
          </cell>
          <cell r="L120" t="str">
            <v>MCI-00805</v>
          </cell>
        </row>
        <row r="121">
          <cell r="E121" t="str">
            <v>Community-led advocacy and research</v>
          </cell>
          <cell r="F121" t="str">
            <v>MCI-00806</v>
          </cell>
          <cell r="I121" t="str">
            <v>Plaidoyer mené par la communauté et recherche</v>
          </cell>
          <cell r="J121" t="str">
            <v>Sensibilización e investigación dirigidas por la comunidad</v>
          </cell>
          <cell r="K121" t="str">
            <v>FunOpp_15:ActAre_157</v>
          </cell>
          <cell r="L121" t="str">
            <v>MCI-00806</v>
          </cell>
        </row>
        <row r="122">
          <cell r="E122" t="str">
            <v>Social mobilization, building community linkages and coordination</v>
          </cell>
          <cell r="F122" t="str">
            <v>MCI-00807</v>
          </cell>
          <cell r="I122" t="str">
            <v>Mobilisation sociale, établissement de liens avec la communauté et coordination</v>
          </cell>
          <cell r="J122" t="str">
            <v>Movilización social, creación de vínculos comunitarios y coordinación</v>
          </cell>
          <cell r="K122" t="str">
            <v>FunOpp_15:ActAre_158</v>
          </cell>
          <cell r="L122" t="str">
            <v>MCI-00807</v>
          </cell>
        </row>
        <row r="123">
          <cell r="E123" t="str">
            <v>Institutional capacity building, planning and leadership development</v>
          </cell>
          <cell r="F123" t="str">
            <v>MCI-00808</v>
          </cell>
          <cell r="I123" t="str">
            <v>Renforcement de la capacité institutionnelle, planification de développement du leadership</v>
          </cell>
          <cell r="J123" t="str">
            <v>Creación de capacidad institucional, planificación y desarrollo del liderazgo</v>
          </cell>
          <cell r="K123" t="str">
            <v>FunOpp_15:ActAre_159</v>
          </cell>
          <cell r="L123" t="str">
            <v>MCI-00808</v>
          </cell>
        </row>
        <row r="124">
          <cell r="E124" t="str">
            <v>National laboratory governance and management structures</v>
          </cell>
          <cell r="F124" t="str">
            <v>MCI-00809</v>
          </cell>
          <cell r="I124" t="str">
            <v>Structures de gestion et de gouvernance du laboratoire national</v>
          </cell>
          <cell r="J124" t="str">
            <v>Estructuras de gestión y gobernanza de los laboratorios nacionales</v>
          </cell>
          <cell r="K124" t="str">
            <v>FunOpp_15:ActAre_447</v>
          </cell>
          <cell r="L124" t="str">
            <v>MCI-00809</v>
          </cell>
        </row>
        <row r="125">
          <cell r="E125" t="str">
            <v>Infrastructure and equipment management systems</v>
          </cell>
          <cell r="F125" t="str">
            <v>MCI-00810</v>
          </cell>
          <cell r="I125" t="str">
            <v>Infrastructure et systèmes de gestion de l’équipement</v>
          </cell>
          <cell r="J125" t="str">
            <v>Sistemas de gestión de infraestructuras y equipos</v>
          </cell>
          <cell r="K125" t="str">
            <v>FunOpp_15:ActAre_448</v>
          </cell>
          <cell r="L125" t="str">
            <v>MCI-00810</v>
          </cell>
        </row>
        <row r="126">
          <cell r="E126" t="str">
            <v>Quality management systems and accreditation</v>
          </cell>
          <cell r="F126" t="str">
            <v>MCI-00811</v>
          </cell>
          <cell r="I126" t="str">
            <v>Systèmes de gestion de la qualité et homologation</v>
          </cell>
          <cell r="J126" t="str">
            <v>Sistemas de gestión de la calidad y acreditación</v>
          </cell>
          <cell r="K126" t="str">
            <v>FunOpp_15:ActAre_449</v>
          </cell>
          <cell r="L126" t="str">
            <v>MCI-00811</v>
          </cell>
        </row>
        <row r="127">
          <cell r="E127" t="str">
            <v>Information systems and integrated specimen transport networks</v>
          </cell>
          <cell r="F127" t="str">
            <v>MCI-00812</v>
          </cell>
          <cell r="I127" t="str">
            <v>Systèmes d’information et réseaux intégrés de transports d’échantillons</v>
          </cell>
          <cell r="J127" t="str">
            <v>Sistemas de información y redes de transporte de muestras integradas</v>
          </cell>
          <cell r="K127" t="str">
            <v>FunOpp_15:ActAre_450</v>
          </cell>
          <cell r="L127" t="str">
            <v>MCI-00812</v>
          </cell>
        </row>
        <row r="128">
          <cell r="E128" t="str">
            <v>Laboratory supply chain systems</v>
          </cell>
          <cell r="F128" t="str">
            <v>MCI-00813</v>
          </cell>
          <cell r="I128" t="str">
            <v>Systèmes de chaînes d’approvisionnement des laboratoires</v>
          </cell>
          <cell r="J128" t="str">
            <v>Sistemas de cadena de suministros para los laboratorios</v>
          </cell>
          <cell r="K128" t="str">
            <v>FunOpp_15:ActAre_451</v>
          </cell>
          <cell r="L128" t="str">
            <v>MCI-00813</v>
          </cell>
        </row>
        <row r="129">
          <cell r="E129" t="str">
            <v>Payment for results</v>
          </cell>
          <cell r="F129" t="str">
            <v>MCI-00814</v>
          </cell>
          <cell r="I129" t="str">
            <v>Financement basé sur les résultats</v>
          </cell>
          <cell r="J129" t="str">
            <v>Financiación basada en los resultados</v>
          </cell>
          <cell r="K129" t="str">
            <v>FunOpp_15:ActAre_171</v>
          </cell>
          <cell r="L129" t="str">
            <v>MCI-00814</v>
          </cell>
        </row>
        <row r="130">
          <cell r="E130"/>
          <cell r="F130"/>
          <cell r="I130"/>
          <cell r="J130"/>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AR"/>
      <sheetName val="PaarLineToUpsert"/>
      <sheetName val="Existing PAARLIne"/>
      <sheetName val="Setup"/>
      <sheetName val="Add Info-Info Supp-Info Ad"/>
      <sheetName val="Modules"/>
      <sheetName val="Interventions"/>
      <sheetName val="PAAR (EN)"/>
      <sheetName val="Additional Info (EN)"/>
      <sheetName val="Dropdown Data"/>
      <sheetName val="apttusmetadata"/>
    </sheetNames>
    <sheetDataSet>
      <sheetData sheetId="0" refreshError="1"/>
      <sheetData sheetId="1" refreshError="1"/>
      <sheetData sheetId="2" refreshError="1"/>
      <sheetData sheetId="3" refreshError="1"/>
      <sheetData sheetId="4" refreshError="1"/>
      <sheetData sheetId="5" refreshError="1"/>
      <sheetData sheetId="6">
        <row r="2">
          <cell r="C2" t="str">
            <v>Funding Request Name</v>
          </cell>
          <cell r="D2" t="str">
            <v>FR843-KGZ-C</v>
          </cell>
        </row>
        <row r="3">
          <cell r="C3" t="str">
            <v>Component Name</v>
          </cell>
          <cell r="D3" t="str">
            <v>HIV/AIDS, Tuberculosis</v>
          </cell>
        </row>
        <row r="4">
          <cell r="C4" t="str">
            <v>Funding Request Currency</v>
          </cell>
          <cell r="D4" t="str">
            <v>USD</v>
          </cell>
        </row>
        <row r="5">
          <cell r="C5" t="str">
            <v>Country</v>
          </cell>
          <cell r="D5" t="str">
            <v>a1A360000013M04EAE</v>
          </cell>
        </row>
        <row r="6">
          <cell r="C6" t="str">
            <v>Group of Countries</v>
          </cell>
        </row>
        <row r="7">
          <cell r="C7" t="str">
            <v>External Id</v>
          </cell>
          <cell r="D7" t="str">
            <v>Geography_131/FundingOpportunity_15</v>
          </cell>
        </row>
        <row r="8">
          <cell r="C8" t="str">
            <v>Parent Paar Record ID</v>
          </cell>
          <cell r="D8" t="str">
            <v>a6R1R0000005Vk8UAE</v>
          </cell>
        </row>
        <row r="10">
          <cell r="C10" t="str">
            <v xml:space="preserve"> Module Name</v>
          </cell>
          <cell r="D10" t="str">
            <v>Module-Coverage-Intervention Reference (Name)</v>
          </cell>
        </row>
        <row r="11">
          <cell r="C11" t="str">
            <v/>
          </cell>
          <cell r="D11" t="str">
            <v>[Module-Coverage-Intervention Reference (Name)]</v>
          </cell>
        </row>
        <row r="12">
          <cell r="C12" t="str">
            <v>Prevention</v>
          </cell>
          <cell r="D12" t="str">
            <v>MCI-00648</v>
          </cell>
        </row>
        <row r="13">
          <cell r="C13" t="str">
            <v>PMTCT</v>
          </cell>
          <cell r="D13" t="str">
            <v>MCI-00649</v>
          </cell>
        </row>
        <row r="14">
          <cell r="C14" t="str">
            <v>Differentiated HIV Testing Services</v>
          </cell>
          <cell r="D14" t="str">
            <v>MCI-00650</v>
          </cell>
        </row>
        <row r="15">
          <cell r="C15" t="str">
            <v>Treatment, care and support</v>
          </cell>
          <cell r="D15" t="str">
            <v>MCI-00651</v>
          </cell>
        </row>
        <row r="16">
          <cell r="C16" t="str">
            <v>Reducing human rights-related barriers to HIV/TB services</v>
          </cell>
          <cell r="D16" t="str">
            <v>MCI-00652</v>
          </cell>
        </row>
        <row r="17">
          <cell r="C17" t="str">
            <v>TB care and prevention</v>
          </cell>
          <cell r="D17" t="str">
            <v>MCI-00653</v>
          </cell>
        </row>
        <row r="18">
          <cell r="C18" t="str">
            <v>MDR-TB</v>
          </cell>
          <cell r="D18" t="str">
            <v>MCI-00654</v>
          </cell>
        </row>
        <row r="19">
          <cell r="C19" t="str">
            <v>Removing human rights and gender related barriers to TB services</v>
          </cell>
          <cell r="D19" t="str">
            <v>MCI-00655</v>
          </cell>
        </row>
        <row r="20">
          <cell r="C20" t="str">
            <v>TB/HIV</v>
          </cell>
          <cell r="D20" t="str">
            <v>MCI-00656</v>
          </cell>
        </row>
        <row r="21">
          <cell r="C21" t="str">
            <v>TB/HIV</v>
          </cell>
          <cell r="D21" t="str">
            <v>MCI-00656</v>
          </cell>
        </row>
        <row r="22">
          <cell r="C22" t="str">
            <v>Program management</v>
          </cell>
          <cell r="D22" t="str">
            <v>MCI-00660</v>
          </cell>
        </row>
        <row r="23">
          <cell r="C23" t="str">
            <v>Program management</v>
          </cell>
          <cell r="D23" t="str">
            <v>MCI-00660</v>
          </cell>
        </row>
        <row r="24">
          <cell r="C24" t="str">
            <v>RSSH: Health products management systems</v>
          </cell>
          <cell r="D24" t="str">
            <v>MCI-00661</v>
          </cell>
        </row>
        <row r="25">
          <cell r="C25" t="str">
            <v>RSSH: Health products management systems</v>
          </cell>
          <cell r="D25" t="str">
            <v>MCI-00661</v>
          </cell>
        </row>
        <row r="26">
          <cell r="C26" t="str">
            <v>RSSH: Integrated service delivery and quality improvement</v>
          </cell>
          <cell r="D26" t="str">
            <v>MCI-00664</v>
          </cell>
        </row>
        <row r="27">
          <cell r="C27" t="str">
            <v>RSSH: Integrated service delivery and quality improvement</v>
          </cell>
          <cell r="D27" t="str">
            <v>MCI-00664</v>
          </cell>
        </row>
        <row r="28">
          <cell r="C28" t="str">
            <v>RSSH: Financial management systems</v>
          </cell>
          <cell r="D28" t="str">
            <v>MCI-00665</v>
          </cell>
        </row>
        <row r="29">
          <cell r="C29" t="str">
            <v>RSSH: Financial management systems</v>
          </cell>
          <cell r="D29" t="str">
            <v>MCI-00665</v>
          </cell>
        </row>
        <row r="30">
          <cell r="C30" t="str">
            <v>RSSH: Health sector governance and planning</v>
          </cell>
          <cell r="D30" t="str">
            <v>MCI-00666</v>
          </cell>
        </row>
        <row r="31">
          <cell r="C31" t="str">
            <v>RSSH: Health sector governance and planning</v>
          </cell>
          <cell r="D31" t="str">
            <v>MCI-00666</v>
          </cell>
        </row>
        <row r="32">
          <cell r="C32" t="str">
            <v>RSSH: Health management information systems and M&amp;E</v>
          </cell>
          <cell r="D32" t="str">
            <v>MCI-00662</v>
          </cell>
        </row>
        <row r="33">
          <cell r="C33" t="str">
            <v>RSSH: Health management information systems and M&amp;E</v>
          </cell>
          <cell r="D33" t="str">
            <v>MCI-00662</v>
          </cell>
        </row>
        <row r="34">
          <cell r="C34" t="str">
            <v>RSSH: Community systems strengthening</v>
          </cell>
          <cell r="D34" t="str">
            <v>MCI-00667</v>
          </cell>
        </row>
        <row r="35">
          <cell r="C35" t="str">
            <v>RSSH: Community systems strengthening</v>
          </cell>
          <cell r="D35" t="str">
            <v>MCI-00667</v>
          </cell>
        </row>
        <row r="36">
          <cell r="C36" t="str">
            <v>RSSH: Laboratory systems</v>
          </cell>
          <cell r="D36" t="str">
            <v>MCI-00668</v>
          </cell>
        </row>
        <row r="37">
          <cell r="C37" t="str">
            <v>RSSH: Laboratory systems</v>
          </cell>
          <cell r="D37" t="str">
            <v>MCI-00668</v>
          </cell>
        </row>
        <row r="38">
          <cell r="C38" t="str">
            <v>Payment for results</v>
          </cell>
          <cell r="D38" t="str">
            <v>MCI-00669</v>
          </cell>
        </row>
        <row r="39">
          <cell r="C39" t="str">
            <v>Payment for results</v>
          </cell>
          <cell r="D39" t="str">
            <v>MCI-00669</v>
          </cell>
        </row>
        <row r="40">
          <cell r="C40" t="str">
            <v>RSSH: Human resources for health, including community health workers</v>
          </cell>
          <cell r="D40" t="str">
            <v>MCI-00663</v>
          </cell>
        </row>
        <row r="41">
          <cell r="C41" t="str">
            <v>RSSH: Human resources for health, including community health workers</v>
          </cell>
          <cell r="D41" t="str">
            <v>MCI-00663</v>
          </cell>
        </row>
      </sheetData>
      <sheetData sheetId="7">
        <row r="11">
          <cell r="E11" t="str">
            <v>Name</v>
          </cell>
          <cell r="F11" t="str">
            <v>Name ID</v>
          </cell>
          <cell r="I11" t="str">
            <v>Name - FR</v>
          </cell>
          <cell r="J11" t="str">
            <v>Name - ES</v>
          </cell>
          <cell r="K11" t="str">
            <v>External ID</v>
          </cell>
        </row>
        <row r="12">
          <cell r="E12" t="str">
            <v/>
          </cell>
          <cell r="F12" t="str">
            <v>[Name ID]</v>
          </cell>
          <cell r="I12" t="str">
            <v>[Name - FR]</v>
          </cell>
          <cell r="J12" t="str">
            <v>[Name - ES]</v>
          </cell>
          <cell r="K12" t="str">
            <v>[External ID]</v>
          </cell>
          <cell r="L12" t="str">
            <v>[Name ID]</v>
          </cell>
        </row>
        <row r="13">
          <cell r="E13" t="str">
            <v>Condom and lubricant programing</v>
          </cell>
          <cell r="F13" t="str">
            <v>MCI-00670</v>
          </cell>
          <cell r="I13" t="str">
            <v>Programmation relative aux préservatifs et aux lubrifiants</v>
          </cell>
          <cell r="J13" t="str">
            <v>Programas de preservativos y lubricantes</v>
          </cell>
          <cell r="K13" t="str">
            <v>FunOpp_15:ActAre_444</v>
          </cell>
          <cell r="L13" t="str">
            <v>MCI-00670</v>
          </cell>
        </row>
        <row r="14">
          <cell r="E14" t="str">
            <v>Pre-exposure prophylaxis</v>
          </cell>
          <cell r="F14" t="str">
            <v>MCI-00671</v>
          </cell>
          <cell r="I14" t="str">
            <v>Prophylaxie préexposition</v>
          </cell>
          <cell r="J14" t="str">
            <v>PrEP</v>
          </cell>
          <cell r="K14" t="str">
            <v>FunOpp_15:ActAre_441</v>
          </cell>
          <cell r="L14" t="str">
            <v>MCI-00671</v>
          </cell>
        </row>
        <row r="15">
          <cell r="E15" t="str">
            <v>Behavior change interventions</v>
          </cell>
          <cell r="F15" t="str">
            <v>MCI-00672</v>
          </cell>
          <cell r="I15" t="str">
            <v>Interventions pour le changement de comportement</v>
          </cell>
          <cell r="J15" t="str">
            <v>Intervenciones para cambio de comportamiento</v>
          </cell>
          <cell r="K15" t="str">
            <v>FunOpp_15:ActAre_445</v>
          </cell>
          <cell r="L15" t="str">
            <v>MCI-00672</v>
          </cell>
        </row>
        <row r="16">
          <cell r="E16" t="str">
            <v>Community empowerment</v>
          </cell>
          <cell r="F16" t="str">
            <v>MCI-00673</v>
          </cell>
          <cell r="I16" t="str">
            <v>Autonomisation des communautés</v>
          </cell>
          <cell r="J16" t="str">
            <v>Empoderamiento comunitario</v>
          </cell>
          <cell r="K16" t="str">
            <v>FunOpp_15:ActAre_453</v>
          </cell>
          <cell r="L16" t="str">
            <v>MCI-00673</v>
          </cell>
        </row>
        <row r="17">
          <cell r="E17" t="str">
            <v>Sexual and reproductive health services, including STIs</v>
          </cell>
          <cell r="F17" t="str">
            <v>MCI-00674</v>
          </cell>
          <cell r="I17" t="str">
            <v>Services de santé sexuelle et reproductive, y compris les IST</v>
          </cell>
          <cell r="J17" t="str">
            <v>Servicios de salud sexual y reproductiva, incluyendo las ITS</v>
          </cell>
          <cell r="K17" t="str">
            <v>FunOpp_15:ActAre_446</v>
          </cell>
          <cell r="L17" t="str">
            <v>MCI-00674</v>
          </cell>
        </row>
        <row r="18">
          <cell r="E18" t="str">
            <v>Harm reduction interventions for drug use</v>
          </cell>
          <cell r="F18" t="str">
            <v>MCI-00675</v>
          </cell>
          <cell r="I18" t="str">
            <v>Interventions de réduction des risques liées à la consommation de drogues</v>
          </cell>
          <cell r="J18" t="str">
            <v>Intervenciones de reducción de daño por consumo de drogas</v>
          </cell>
          <cell r="K18" t="str">
            <v>FunOpp_15:ActAre_457</v>
          </cell>
          <cell r="L18" t="str">
            <v>MCI-00675</v>
          </cell>
        </row>
        <row r="19">
          <cell r="E19" t="str">
            <v>Needle and syringe programs</v>
          </cell>
          <cell r="F19" t="str">
            <v>MCI-00679</v>
          </cell>
          <cell r="I19" t="str">
            <v>Programmes d’échange d’aiguilles et de seringues</v>
          </cell>
          <cell r="J19" t="str">
            <v>Programas de agujas y jeringuillas</v>
          </cell>
          <cell r="K19" t="str">
            <v>FunOpp_15:ActAre_461</v>
          </cell>
          <cell r="L19" t="str">
            <v>MCI-00679</v>
          </cell>
        </row>
        <row r="20">
          <cell r="E20" t="str">
            <v>Opioid substitution therapy and other medically assisted drug dependence treatment</v>
          </cell>
          <cell r="F20" t="str">
            <v>MCI-00680</v>
          </cell>
          <cell r="I20" t="str">
            <v>Traitement de substitution aux opiacés et autres traitements médicalement assistés contre la toxicomanie</v>
          </cell>
          <cell r="J20" t="str">
            <v>Tratamiento de sustitución de opiáceos y otros tratamientos de la drogodependencia que requieren atención médica</v>
          </cell>
          <cell r="K20" t="str">
            <v>FunOpp_15:ActAre_462</v>
          </cell>
          <cell r="L20" t="str">
            <v>MCI-00680</v>
          </cell>
        </row>
        <row r="21">
          <cell r="E21" t="str">
            <v>Overdose prevention and management</v>
          </cell>
          <cell r="F21" t="str">
            <v>MCI-00681</v>
          </cell>
          <cell r="I21" t="str">
            <v>Prévention et prise en charge des overdoses</v>
          </cell>
          <cell r="J21" t="str">
            <v>Prevención y tratamiento de la sobredosis</v>
          </cell>
          <cell r="K21" t="str">
            <v>FunOpp_15:ActAre_463</v>
          </cell>
          <cell r="L21" t="str">
            <v>MCI-00681</v>
          </cell>
        </row>
        <row r="22">
          <cell r="E22" t="str">
            <v>Addressing stigma, discrimination and violence</v>
          </cell>
          <cell r="F22" t="str">
            <v>MCI-00676</v>
          </cell>
          <cell r="I22" t="str">
            <v>Lutte contre la stigmatisation, la discrimination et la violence</v>
          </cell>
          <cell r="J22" t="str">
            <v>Abordaje del estigma, la discriminación y la violencia</v>
          </cell>
          <cell r="K22" t="str">
            <v>FunOpp_15:ActAre_452</v>
          </cell>
          <cell r="L22" t="str">
            <v>MCI-00676</v>
          </cell>
        </row>
        <row r="23">
          <cell r="E23" t="str">
            <v>Interventions for young key populations</v>
          </cell>
          <cell r="F23" t="str">
            <v>MCI-00677</v>
          </cell>
          <cell r="I23" t="str">
            <v>Interventions en faveur des jeunes populations clés</v>
          </cell>
          <cell r="J23" t="str">
            <v>Intervenciones para poblaciones jóvenes clave</v>
          </cell>
          <cell r="K23" t="str">
            <v>FunOpp_15:ActAre_458</v>
          </cell>
          <cell r="L23" t="str">
            <v>MCI-00677</v>
          </cell>
        </row>
        <row r="24">
          <cell r="E24" t="str">
            <v>Comprehensive sexuality education</v>
          </cell>
          <cell r="F24" t="str">
            <v>MCI-00682</v>
          </cell>
          <cell r="I24" t="str">
            <v>Éducation complète  à la sexualité</v>
          </cell>
          <cell r="J24" t="str">
            <v>Educación sexual integral</v>
          </cell>
          <cell r="K24" t="str">
            <v>FunOpp_15:ActAre_442</v>
          </cell>
          <cell r="L24" t="str">
            <v>MCI-00682</v>
          </cell>
        </row>
        <row r="25">
          <cell r="E25" t="str">
            <v>Gender-based violence prevention and post violence care</v>
          </cell>
          <cell r="F25" t="str">
            <v>MCI-00683</v>
          </cell>
          <cell r="I25" t="str">
            <v>Prévention de la violence fondée sur le genre et soins apportés aux rescapées des violences</v>
          </cell>
          <cell r="J25" t="str">
            <v>Prevención de la violencia de género y atención posterior a un episodio de violencia</v>
          </cell>
          <cell r="K25" t="str">
            <v>FunOpp_15:ActAre_456</v>
          </cell>
          <cell r="L25" t="str">
            <v>MCI-00683</v>
          </cell>
        </row>
        <row r="26">
          <cell r="E26" t="str">
            <v>Social protection interventions</v>
          </cell>
          <cell r="F26" t="str">
            <v>MCI-00684</v>
          </cell>
          <cell r="I26" t="str">
            <v>Mesures de protection sociale</v>
          </cell>
          <cell r="J26" t="str">
            <v>Intervenciones de protección social</v>
          </cell>
          <cell r="K26" t="str">
            <v>FunOpp_15:ActAre_459</v>
          </cell>
          <cell r="L26" t="str">
            <v>MCI-00684</v>
          </cell>
        </row>
        <row r="27">
          <cell r="E27" t="str">
            <v>Integration into national multi-sectoral responses of AGYW programs</v>
          </cell>
          <cell r="F27" t="str">
            <v>MCI-00685</v>
          </cell>
          <cell r="I27" t="str">
            <v>Intégration des programmes à destination des adolescentes et des jeunes femmes dans les interventions multisectorielles nationales</v>
          </cell>
          <cell r="J27" t="str">
            <v>Integración de los programas para niñas adolescentes y mujeres jóvenes en las respuestas nacionales multisectoriales</v>
          </cell>
          <cell r="K27" t="str">
            <v>FunOpp_15:ActAre_443</v>
          </cell>
          <cell r="L27" t="str">
            <v>MCI-00685</v>
          </cell>
        </row>
        <row r="28">
          <cell r="E28" t="str">
            <v>Voluntary Medical Male Circumcision</v>
          </cell>
          <cell r="F28" t="str">
            <v>MCI-00686</v>
          </cell>
          <cell r="I28" t="str">
            <v>Circoncision masculine médicale volontaire</v>
          </cell>
          <cell r="J28" t="str">
            <v>Circuncisión médica masculina voluntaria</v>
          </cell>
          <cell r="K28" t="str">
            <v>FunOpp_15:ActAre_460</v>
          </cell>
          <cell r="L28" t="str">
            <v>MCI-00686</v>
          </cell>
        </row>
        <row r="29">
          <cell r="E29" t="str">
            <v>National condom program management and stewardship</v>
          </cell>
          <cell r="F29" t="str">
            <v>MCI-00687</v>
          </cell>
          <cell r="I29" t="str">
            <v>Programmation et gestion du préservatif au niveau national</v>
          </cell>
          <cell r="J29" t="str">
            <v>Gestión de programas nacionales para preservativos</v>
          </cell>
          <cell r="K29" t="str">
            <v>FunOpp_15:ActAre_454</v>
          </cell>
          <cell r="L29" t="str">
            <v>MCI-00687</v>
          </cell>
        </row>
        <row r="30">
          <cell r="E30" t="str">
            <v>Linkages between HIV programs and RMNCAH</v>
          </cell>
          <cell r="F30" t="str">
            <v>MCI-00688</v>
          </cell>
          <cell r="I30" t="str">
            <v>Liens entre les programmes de lutte contre le VIH, et la santé reproductive maternelle, du nouveau-né, de l'enfant et de l'adolescent</v>
          </cell>
          <cell r="J30" t="str">
            <v>Integración de los programas de VIH y la salud reproductiva, materna, adolescente, infantil y neonatal</v>
          </cell>
          <cell r="K30" t="str">
            <v>FunOpp_15:ActAre_455</v>
          </cell>
          <cell r="L30" t="str">
            <v>MCI-00688</v>
          </cell>
        </row>
        <row r="31">
          <cell r="E31" t="str">
            <v>Prevention and management of co-infections and co-morbidities (Prevention)</v>
          </cell>
          <cell r="F31" t="str">
            <v>MCI-00678</v>
          </cell>
          <cell r="I31" t="str">
            <v>Prévention et prise en charge des co-infections et des co-morbidités</v>
          </cell>
          <cell r="J31" t="str">
            <v>Prevención y manejo de coinfecciones y comorbilidades</v>
          </cell>
          <cell r="K31" t="str">
            <v>FunOpp_15:ActAre_464</v>
          </cell>
          <cell r="L31" t="str">
            <v>MCI-00678</v>
          </cell>
        </row>
        <row r="32">
          <cell r="E32" t="str">
            <v>Prong 1: Primary prevention of HIV infection among women of childbearing age</v>
          </cell>
          <cell r="F32" t="str">
            <v>MCI-00689</v>
          </cell>
          <cell r="I32" t="str">
            <v>Volet 1 : Prévention primaire de l’infection au VIH chez les femmes en âge de procréer</v>
          </cell>
          <cell r="J32" t="str">
            <v>Vertiente 1: Prevención primaria de la infección por el VIH en mujeres en edad fecunda</v>
          </cell>
          <cell r="K32" t="str">
            <v>FunOpp_15:ActAre_73</v>
          </cell>
          <cell r="L32" t="str">
            <v>MCI-00689</v>
          </cell>
        </row>
        <row r="33">
          <cell r="E33" t="str">
            <v>Prong 2: Preventing unintended pregnancies among women living with HIV</v>
          </cell>
          <cell r="F33" t="str">
            <v>MCI-00690</v>
          </cell>
          <cell r="I33" t="str">
            <v>Volet 2 : Prévention des grossesses non désirées chez les femmes vivant avec le VIH</v>
          </cell>
          <cell r="J33" t="str">
            <v>Vertiente 2: Prevención de embarazos no deseados en mujeres que viven con el VIH</v>
          </cell>
          <cell r="K33" t="str">
            <v>FunOpp_15:ActAre_74</v>
          </cell>
          <cell r="L33" t="str">
            <v>MCI-00690</v>
          </cell>
        </row>
        <row r="34">
          <cell r="E34" t="str">
            <v>Prong 4: Treatment, care and support to mothers living with HIV, their children and families</v>
          </cell>
          <cell r="F34" t="str">
            <v>MCI-00692</v>
          </cell>
          <cell r="I34" t="str">
            <v>Volet 4 : Traitement, prise en charge et soutien des mères vivant avec le VIH, de leurs enfants et de leur famille</v>
          </cell>
          <cell r="J34" t="str">
            <v>Vertiente 4: Tratamiento, atención y apoyo para madres que viven con el VIH, así como para sus hijos y familias</v>
          </cell>
          <cell r="K34" t="str">
            <v>FunOpp_15:ActAre_76</v>
          </cell>
          <cell r="L34" t="str">
            <v>MCI-00692</v>
          </cell>
        </row>
        <row r="35">
          <cell r="E35" t="str">
            <v>Prong 3: Preventing vertical HIV transmission</v>
          </cell>
          <cell r="F35" t="str">
            <v>MCI-00691</v>
          </cell>
          <cell r="I35" t="str">
            <v>Volet 3 : Prévention de la transmission verticale du VIH</v>
          </cell>
          <cell r="J35" t="str">
            <v>Vertiente 3: Prevención de la transmisión vertical del VIH</v>
          </cell>
          <cell r="K35" t="str">
            <v>FunOpp_15:ActAre_75</v>
          </cell>
          <cell r="L35" t="str">
            <v>MCI-00691</v>
          </cell>
        </row>
        <row r="36">
          <cell r="E36" t="str">
            <v>Facility-based testing</v>
          </cell>
          <cell r="F36" t="str">
            <v>MCI-00693</v>
          </cell>
          <cell r="I36" t="str">
            <v>Dépistage en centre de santé</v>
          </cell>
          <cell r="J36" t="str">
            <v>Pruebas a nivel de establecimientos de salud</v>
          </cell>
          <cell r="K36" t="str">
            <v>FunOpp_15:ActAre_416</v>
          </cell>
          <cell r="L36" t="str">
            <v>MCI-00693</v>
          </cell>
        </row>
        <row r="37">
          <cell r="E37" t="str">
            <v>Community-based testing</v>
          </cell>
          <cell r="F37" t="str">
            <v>MCI-00694</v>
          </cell>
          <cell r="I37" t="str">
            <v>Dépistage communautaire</v>
          </cell>
          <cell r="J37" t="str">
            <v>Pruebas a nivel comunitario</v>
          </cell>
          <cell r="K37" t="str">
            <v>FunOpp_15:ActAre_417</v>
          </cell>
          <cell r="L37" t="str">
            <v>MCI-00694</v>
          </cell>
        </row>
        <row r="38">
          <cell r="E38" t="str">
            <v>Self-testing</v>
          </cell>
          <cell r="F38" t="str">
            <v>MCI-00695</v>
          </cell>
          <cell r="I38" t="str">
            <v>Autodépistage</v>
          </cell>
          <cell r="J38" t="str">
            <v>Autoprueba (self testing)</v>
          </cell>
          <cell r="K38" t="str">
            <v>FunOpp_15:ActAre_418</v>
          </cell>
          <cell r="L38" t="str">
            <v>MCI-00695</v>
          </cell>
        </row>
        <row r="39">
          <cell r="E39" t="str">
            <v>Differentiated ART service delivery and HIV care</v>
          </cell>
          <cell r="F39" t="str">
            <v>MCI-00696</v>
          </cell>
          <cell r="I39" t="str">
            <v>Services différenciés de traitements antirétroviraux et prise en charge du VIH</v>
          </cell>
          <cell r="J39" t="str">
            <v>Prestación de servicios diferenciados de tratamiento antirretroviral y atención para el VIH</v>
          </cell>
          <cell r="K39" t="str">
            <v>FunOpp_15:ActAre_422</v>
          </cell>
          <cell r="L39" t="str">
            <v>MCI-00696</v>
          </cell>
        </row>
        <row r="40">
          <cell r="E40" t="str">
            <v>Treatment monitoring - Drug resistance</v>
          </cell>
          <cell r="F40" t="str">
            <v>MCI-00697</v>
          </cell>
          <cell r="I40" t="str">
            <v>Suivi du traitement – Pharmacorésistance</v>
          </cell>
          <cell r="J40" t="str">
            <v>Seguimiento del tratamiento: farmacorresistencia</v>
          </cell>
          <cell r="K40" t="str">
            <v>FunOpp_15:ActAre_80</v>
          </cell>
          <cell r="L40" t="str">
            <v>MCI-00697</v>
          </cell>
        </row>
        <row r="41">
          <cell r="E41" t="str">
            <v>Treatment monitoring - ARV toxicity</v>
          </cell>
          <cell r="F41" t="str">
            <v>MCI-00698</v>
          </cell>
          <cell r="I41" t="str">
            <v>Suivi du traitement – Toxicité des antirétroviraux</v>
          </cell>
          <cell r="J41" t="str">
            <v>Seguimiento del tratamiento: toxicidad de la terapia antirretroviral</v>
          </cell>
          <cell r="K41" t="str">
            <v>FunOpp_15:ActAre_419</v>
          </cell>
          <cell r="L41" t="str">
            <v>MCI-00698</v>
          </cell>
        </row>
        <row r="42">
          <cell r="E42" t="str">
            <v>Treatment monitoring - Viral load</v>
          </cell>
          <cell r="F42" t="str">
            <v>MCI-00699</v>
          </cell>
          <cell r="I42" t="str">
            <v>Suivi du traitement – Charge virale</v>
          </cell>
          <cell r="J42" t="str">
            <v>Seguimiento del tratamiento: carga viral</v>
          </cell>
          <cell r="K42" t="str">
            <v>FunOpp_15:ActAre_219</v>
          </cell>
          <cell r="L42" t="str">
            <v>MCI-00699</v>
          </cell>
        </row>
        <row r="43">
          <cell r="E43" t="str">
            <v>Prevention and management of co-infections and co-morbidities (Treatment, care and support)</v>
          </cell>
          <cell r="F43" t="str">
            <v>MCI-00700</v>
          </cell>
          <cell r="I43" t="str">
            <v>Prévention et prise en charge des co-infections et des co-morbidités</v>
          </cell>
          <cell r="J43" t="str">
            <v>Prevención y manejo de coinfecciones y comorbilidades</v>
          </cell>
          <cell r="K43" t="str">
            <v>FunOpp_15:ActAre_420</v>
          </cell>
          <cell r="L43" t="str">
            <v>MCI-00700</v>
          </cell>
        </row>
        <row r="44">
          <cell r="E44" t="str">
            <v>Counseling and psycho-social support</v>
          </cell>
          <cell r="F44" t="str">
            <v>MCI-00701</v>
          </cell>
          <cell r="I44" t="str">
            <v>Conseil et soutien psychosocial</v>
          </cell>
          <cell r="J44" t="str">
            <v>Consejería y apoyo psicosocial</v>
          </cell>
          <cell r="K44" t="str">
            <v>FunOpp_15:ActAre_83</v>
          </cell>
          <cell r="L44" t="str">
            <v>MCI-00701</v>
          </cell>
        </row>
        <row r="45">
          <cell r="E45" t="str">
            <v>Orphan and vulnerable children package</v>
          </cell>
          <cell r="F45" t="str">
            <v>MCI-00702</v>
          </cell>
          <cell r="I45" t="str">
            <v>Paquet de services à destination des orphelins et des enfants vulnérables</v>
          </cell>
          <cell r="J45" t="str">
            <v>Paquete para huérfanos y niños vulnerables</v>
          </cell>
          <cell r="K45" t="str">
            <v>FunOpp_15:ActAre_421</v>
          </cell>
          <cell r="L45" t="str">
            <v>MCI-00702</v>
          </cell>
        </row>
        <row r="46">
          <cell r="E46" t="str">
            <v>Stigma and discrimination reduction (HIV/TB)</v>
          </cell>
          <cell r="F46" t="str">
            <v>MCI-00703</v>
          </cell>
          <cell r="I46" t="str">
            <v>Réduction du rejet social et de la discrimination</v>
          </cell>
          <cell r="J46" t="str">
            <v>Reducción del estigma y la discriminación</v>
          </cell>
          <cell r="K46" t="str">
            <v>FunOpp_15:ActAre_222</v>
          </cell>
          <cell r="L46" t="str">
            <v>MCI-00703</v>
          </cell>
        </row>
        <row r="47">
          <cell r="E47" t="str">
            <v>Legal Literacy (“Know Your Rights")</v>
          </cell>
          <cell r="F47" t="str">
            <v>MCI-00704</v>
          </cell>
          <cell r="I47" t="str">
            <v>Éducation juridique (« Connaissez vos droits »)</v>
          </cell>
          <cell r="J47" t="str">
            <v>Conocimientos jurídicos («Conoce tus derechos»)</v>
          </cell>
          <cell r="K47" t="str">
            <v>FunOpp_15:ActAre_223</v>
          </cell>
          <cell r="L47" t="str">
            <v>MCI-00704</v>
          </cell>
        </row>
        <row r="48">
          <cell r="E48" t="str">
            <v>Human rights and medical ethics related to HIV and HIV/TB for health care providers</v>
          </cell>
          <cell r="F48" t="str">
            <v>MCI-00705</v>
          </cell>
          <cell r="I48" t="str">
            <v>Droits humains et éthique médicale liée au VIH et à la co-infection VIH/tuberculose pour les prestataires de soins de santé</v>
          </cell>
          <cell r="J48" t="str">
            <v>Derechos humanos y ética médica en relación con el VIH y la tuberculosis y el VIH para personal sanitario</v>
          </cell>
          <cell r="K48" t="str">
            <v>FunOpp_15:ActAre_224</v>
          </cell>
          <cell r="L48" t="str">
            <v>MCI-00705</v>
          </cell>
        </row>
        <row r="49">
          <cell r="E49" t="str">
            <v>HIV and HIV/TB-related legal services</v>
          </cell>
          <cell r="F49" t="str">
            <v>MCI-00706</v>
          </cell>
          <cell r="I49" t="str">
            <v>Services juridiques liés au VIH et à la co-infection VIH/tuberculose</v>
          </cell>
          <cell r="J49" t="str">
            <v>Servicios jurídicos relacionados con el VIH y la TB/VIH</v>
          </cell>
          <cell r="K49" t="str">
            <v>FunOpp_15:ActAre_225</v>
          </cell>
          <cell r="L49" t="str">
            <v>MCI-00706</v>
          </cell>
        </row>
        <row r="50">
          <cell r="E50" t="str">
            <v>Sensitization of law-makers and law-enforcement agents</v>
          </cell>
          <cell r="F50" t="str">
            <v>MCI-00707</v>
          </cell>
          <cell r="I50" t="str">
            <v>Sensibilisation des législateurs et des agents des forces de l’ordre</v>
          </cell>
          <cell r="J50" t="str">
            <v>Sensibilización de los cuerpos de seguridad y cuerpos de seguridad</v>
          </cell>
          <cell r="K50" t="str">
            <v>FunOpp_15:ActAre_226</v>
          </cell>
          <cell r="L50" t="str">
            <v>MCI-00707</v>
          </cell>
        </row>
        <row r="51">
          <cell r="E51" t="str">
            <v>Improving laws, regulations and polices relating to HIV and HIV/TB</v>
          </cell>
          <cell r="F51" t="str">
            <v>MCI-00708</v>
          </cell>
          <cell r="I51" t="str">
            <v>Amélioration des lois, des règlements et des politiques liés au VIH et à la co-infection VIH/tuberculose</v>
          </cell>
          <cell r="J51" t="str">
            <v>Mejora de leyes, reglamentos y políticas relacionadas con el VIH y la TB/VIH</v>
          </cell>
          <cell r="K51" t="str">
            <v>FunOpp_15:ActAre_227</v>
          </cell>
          <cell r="L51" t="str">
            <v>MCI-00708</v>
          </cell>
        </row>
        <row r="52">
          <cell r="E52" t="str">
            <v>Community mobilization and advocacy (HIV/TB)</v>
          </cell>
          <cell r="F52" t="str">
            <v>MCI-00710</v>
          </cell>
          <cell r="I52" t="str">
            <v>Mobilisation et sensibilisation des communautés</v>
          </cell>
          <cell r="J52" t="str">
            <v>Movilización y promoción comunitarias</v>
          </cell>
          <cell r="K52" t="str">
            <v>FunOpp_15:ActAre_423</v>
          </cell>
          <cell r="L52" t="str">
            <v>MCI-00710</v>
          </cell>
        </row>
        <row r="53">
          <cell r="E53" t="str">
            <v>Reducing HIV-related gender discrimination, harmful gender norms and violence against women and girls in all their diversity</v>
          </cell>
          <cell r="F53" t="str">
            <v>MCI-00709</v>
          </cell>
          <cell r="I53" t="str">
            <v>Réduction de la discrimination fondée sur le genre, des normes de genre nocives et de la violence contre les femmes et les filles dans toute leur diversité, en lien avec le VIH</v>
          </cell>
          <cell r="J53" t="str">
            <v>Reducción de la discriminación de género relacionada con el VIH, las normas de género perjudiciales y la violencia contra las mujeres y las niñas en toda su diversidad</v>
          </cell>
          <cell r="K53" t="str">
            <v>FunOpp_15:ActAre_228</v>
          </cell>
          <cell r="L53" t="str">
            <v>MCI-00709</v>
          </cell>
        </row>
        <row r="54">
          <cell r="E54" t="str">
            <v>Case detection and diagnosis (TB care and prevention)</v>
          </cell>
          <cell r="F54" t="str">
            <v>MCI-00711</v>
          </cell>
          <cell r="I54" t="str">
            <v>Détection des cas et diagnostic</v>
          </cell>
          <cell r="J54" t="str">
            <v>Detección y diagnóstico de casos</v>
          </cell>
          <cell r="K54" t="str">
            <v>FunOpp_15:ActAre_87</v>
          </cell>
          <cell r="L54" t="str">
            <v>MCI-00711</v>
          </cell>
        </row>
        <row r="55">
          <cell r="E55" t="str">
            <v>Treatment (TB care and prevention)</v>
          </cell>
          <cell r="F55" t="str">
            <v>MCI-00712</v>
          </cell>
          <cell r="I55" t="str">
            <v>Traitement</v>
          </cell>
          <cell r="J55" t="str">
            <v>Tratamiento</v>
          </cell>
          <cell r="K55" t="str">
            <v>FunOpp_15:ActAre_88</v>
          </cell>
          <cell r="L55" t="str">
            <v>MCI-00712</v>
          </cell>
        </row>
        <row r="56">
          <cell r="E56" t="str">
            <v>Prevention (TB care and prevention)</v>
          </cell>
          <cell r="F56" t="str">
            <v>MCI-00713</v>
          </cell>
          <cell r="I56" t="str">
            <v>Prévention</v>
          </cell>
          <cell r="J56" t="str">
            <v>Prevención</v>
          </cell>
          <cell r="K56" t="str">
            <v>FunOpp_15:ActAre_89</v>
          </cell>
          <cell r="L56" t="str">
            <v>MCI-00713</v>
          </cell>
        </row>
        <row r="57">
          <cell r="E57" t="str">
            <v>Engaging all care providers (TB care and prevention)</v>
          </cell>
          <cell r="F57" t="str">
            <v>MCI-00714</v>
          </cell>
          <cell r="I57" t="str">
            <v>Implication de tous les prestataires de soins</v>
          </cell>
          <cell r="J57" t="str">
            <v>Implicar a todos los proveedores de atención</v>
          </cell>
          <cell r="K57" t="str">
            <v>FunOpp_15:ActAre_90</v>
          </cell>
          <cell r="L57" t="str">
            <v>MCI-00714</v>
          </cell>
        </row>
        <row r="58">
          <cell r="E58" t="str">
            <v>Community TB care delivery</v>
          </cell>
          <cell r="F58" t="str">
            <v>MCI-00715</v>
          </cell>
          <cell r="I58" t="str">
            <v>Prise en charge communautaire de la tuberculose</v>
          </cell>
          <cell r="J58" t="str">
            <v>Prestación de servicios de atención de la tuberculosis en la comunidad</v>
          </cell>
          <cell r="K58" t="str">
            <v>FunOpp_15:ActAre_91</v>
          </cell>
          <cell r="L58" t="str">
            <v>MCI-00715</v>
          </cell>
        </row>
        <row r="59">
          <cell r="E59" t="str">
            <v>Key Populations (TB care and prevention) - Children</v>
          </cell>
          <cell r="F59" t="str">
            <v>MCI-00716</v>
          </cell>
          <cell r="I59" t="str">
            <v>Populations clés – Enfants</v>
          </cell>
          <cell r="J59" t="str">
            <v>Poblaciones clave: niños</v>
          </cell>
          <cell r="K59" t="str">
            <v>FunOpp_15:ActAre_404</v>
          </cell>
          <cell r="L59" t="str">
            <v>MCI-00716</v>
          </cell>
        </row>
        <row r="60">
          <cell r="E60" t="str">
            <v>Key populations (TB care and prevention) - Prisoners</v>
          </cell>
          <cell r="F60" t="str">
            <v>MCI-00717</v>
          </cell>
          <cell r="I60" t="str">
            <v>Populations clés – Détenus</v>
          </cell>
          <cell r="J60" t="str">
            <v>Poblaciones clave: reclusos</v>
          </cell>
          <cell r="K60" t="str">
            <v>FunOpp_15:ActAre_229</v>
          </cell>
          <cell r="L60" t="str">
            <v>MCI-00717</v>
          </cell>
        </row>
        <row r="61">
          <cell r="E61" t="str">
            <v>Key populations (TB care and prevention) - Mobile populations: refugees, migrants and internally displaced people</v>
          </cell>
          <cell r="F61" t="str">
            <v>MCI-00718</v>
          </cell>
          <cell r="I61" t="str">
            <v>Populations clés – Populations mobiles : réfugiés, migrants et personnes déplacées à l’intérieur de leur pays</v>
          </cell>
          <cell r="J61" t="str">
            <v>Poblaciones clave: poblaciones móviles (refugiados, migrantes y personas desplazadas internamente)</v>
          </cell>
          <cell r="K61" t="str">
            <v>FunOpp_15:ActAre_405</v>
          </cell>
          <cell r="L61" t="str">
            <v>MCI-00718</v>
          </cell>
        </row>
        <row r="62">
          <cell r="E62" t="str">
            <v>Key populations (TB care and prevention) - Miners and mining communities</v>
          </cell>
          <cell r="F62" t="str">
            <v>MCI-00719</v>
          </cell>
          <cell r="I62" t="str">
            <v>Populations clés – Mineurs et communautés minières</v>
          </cell>
          <cell r="J62" t="str">
            <v>Poblaciones clave: mineros y comunidades mineras</v>
          </cell>
          <cell r="K62" t="str">
            <v>FunOpp_15:ActAre_406</v>
          </cell>
          <cell r="L62" t="str">
            <v>MCI-00719</v>
          </cell>
        </row>
        <row r="63">
          <cell r="E63" t="str">
            <v>Key populations (TB care and prevention) - Others</v>
          </cell>
          <cell r="F63" t="str">
            <v>MCI-00720</v>
          </cell>
          <cell r="I63" t="str">
            <v>Populations clés – Autres</v>
          </cell>
          <cell r="J63" t="str">
            <v>Poblaciones clave: otros</v>
          </cell>
          <cell r="K63" t="str">
            <v>FunOpp_15:ActAre_92</v>
          </cell>
          <cell r="L63" t="str">
            <v>MCI-00720</v>
          </cell>
        </row>
        <row r="64">
          <cell r="E64" t="str">
            <v>Collaborative activities with other programs and sectors (TB care and prevention)</v>
          </cell>
          <cell r="F64" t="str">
            <v>MCI-00721</v>
          </cell>
          <cell r="I64" t="str">
            <v>Activités conjointes avec d’autres programmes et secteurs</v>
          </cell>
          <cell r="J64" t="str">
            <v>Actividades de colaboración con otros programas y sectores</v>
          </cell>
          <cell r="K64" t="str">
            <v>FunOpp_15:ActAre_93</v>
          </cell>
          <cell r="L64" t="str">
            <v>MCI-00721</v>
          </cell>
        </row>
        <row r="65">
          <cell r="E65" t="str">
            <v>Prevention (MDR-TB)</v>
          </cell>
          <cell r="F65" t="str">
            <v>MCI-00724</v>
          </cell>
          <cell r="I65" t="str">
            <v>Prévention</v>
          </cell>
          <cell r="J65" t="str">
            <v>Prevención</v>
          </cell>
          <cell r="K65" t="str">
            <v>FunOpp_15:ActAre_103</v>
          </cell>
          <cell r="L65" t="str">
            <v>MCI-00724</v>
          </cell>
        </row>
        <row r="66">
          <cell r="E66" t="str">
            <v>Case detection and diagnosis (MDR-TB)</v>
          </cell>
          <cell r="F66" t="str">
            <v>MCI-00722</v>
          </cell>
          <cell r="I66" t="str">
            <v>Détection des cas et diagnostic</v>
          </cell>
          <cell r="J66" t="str">
            <v>Detección y diagnóstico de casos</v>
          </cell>
          <cell r="K66" t="str">
            <v>FunOpp_15:ActAre_101</v>
          </cell>
          <cell r="L66" t="str">
            <v>MCI-00722</v>
          </cell>
        </row>
        <row r="67">
          <cell r="E67" t="str">
            <v>Treatment (MDR-TB)</v>
          </cell>
          <cell r="F67" t="str">
            <v>MCI-00723</v>
          </cell>
          <cell r="I67" t="str">
            <v>Traitement</v>
          </cell>
          <cell r="J67" t="str">
            <v>Tratamiento</v>
          </cell>
          <cell r="K67" t="str">
            <v>FunOpp_15:ActAre_102</v>
          </cell>
          <cell r="L67" t="str">
            <v>MCI-00723</v>
          </cell>
        </row>
        <row r="68">
          <cell r="E68" t="str">
            <v>Community MDR-TB care delivery</v>
          </cell>
          <cell r="F68" t="str">
            <v>MCI-00726</v>
          </cell>
          <cell r="I68" t="str">
            <v>Prise en charge communautaire de la tuberculose multirésistante</v>
          </cell>
          <cell r="J68" t="str">
            <v>Prestación de servicios de atención de la tuberculosis multirresistente en la comunidad</v>
          </cell>
          <cell r="K68" t="str">
            <v>FunOpp_15:ActAre_105</v>
          </cell>
          <cell r="L68" t="str">
            <v>MCI-00726</v>
          </cell>
        </row>
        <row r="69">
          <cell r="E69" t="str">
            <v>Key Populations (MDR-TB) - Children</v>
          </cell>
          <cell r="F69" t="str">
            <v>MCI-00727</v>
          </cell>
          <cell r="I69" t="str">
            <v>Populations clés – Enfants</v>
          </cell>
          <cell r="J69" t="str">
            <v>Poblaciones clave: niños</v>
          </cell>
          <cell r="K69" t="str">
            <v>FunOpp_15:ActAre_413</v>
          </cell>
          <cell r="L69" t="str">
            <v>MCI-00727</v>
          </cell>
        </row>
        <row r="70">
          <cell r="E70" t="str">
            <v>Key populations (MDR-TB) - Prisoners</v>
          </cell>
          <cell r="F70" t="str">
            <v>MCI-00728</v>
          </cell>
          <cell r="I70" t="str">
            <v>Populations clés – Détenus</v>
          </cell>
          <cell r="J70" t="str">
            <v>Poblaciones clave: reclusos</v>
          </cell>
          <cell r="K70" t="str">
            <v>FunOpp_15:ActAre_231</v>
          </cell>
          <cell r="L70" t="str">
            <v>MCI-00728</v>
          </cell>
        </row>
        <row r="71">
          <cell r="E71" t="str">
            <v>Key populations (MDR-TB) - Mobile populations: refugees, migrants and internally displaced people</v>
          </cell>
          <cell r="F71" t="str">
            <v>MCI-00729</v>
          </cell>
          <cell r="I71" t="str">
            <v>Populations clés – Populations mobiles : réfugiés, migrants et personnes déplacées à l’intérieur de leur pays</v>
          </cell>
          <cell r="J71" t="str">
            <v>Poblaciones clave: poblaciones móviles (refugiados, migrantes y personas desplazadas internamente)</v>
          </cell>
          <cell r="K71" t="str">
            <v>FunOpp_15:ActAre_415</v>
          </cell>
          <cell r="L71" t="str">
            <v>MCI-00729</v>
          </cell>
        </row>
        <row r="72">
          <cell r="E72" t="str">
            <v>Key populations (MDR-TB) - Miners and mining communities</v>
          </cell>
          <cell r="F72" t="str">
            <v>MCI-00730</v>
          </cell>
          <cell r="I72" t="str">
            <v>Populations clés – Mineurs et communautés minières</v>
          </cell>
          <cell r="J72" t="str">
            <v>Poblaciones clave: mineros y comunidades mineras</v>
          </cell>
          <cell r="K72" t="str">
            <v>FunOpp_15:ActAre_414</v>
          </cell>
          <cell r="L72" t="str">
            <v>MCI-00730</v>
          </cell>
        </row>
        <row r="73">
          <cell r="E73" t="str">
            <v>Key populations (MDR-TB) - Others</v>
          </cell>
          <cell r="F73" t="str">
            <v>MCI-00731</v>
          </cell>
          <cell r="I73" t="str">
            <v>Populations clés – Autres</v>
          </cell>
          <cell r="J73" t="str">
            <v>Poblaciones clave: otros</v>
          </cell>
          <cell r="K73" t="str">
            <v>FunOpp_15:ActAre_106</v>
          </cell>
          <cell r="L73" t="str">
            <v>MCI-00731</v>
          </cell>
        </row>
        <row r="74">
          <cell r="E74" t="str">
            <v>Collaborative activities with other programs and sectors (MDR-TB)</v>
          </cell>
          <cell r="F74" t="str">
            <v>MCI-00732</v>
          </cell>
          <cell r="I74" t="str">
            <v>Activités conjointes avec d’autres programmes et secteurs</v>
          </cell>
          <cell r="J74" t="str">
            <v>Actividades de colaboración con otros programas y sectores</v>
          </cell>
          <cell r="K74" t="str">
            <v>FunOpp_15:ActAre_107</v>
          </cell>
          <cell r="L74" t="str">
            <v>MCI-00732</v>
          </cell>
        </row>
        <row r="75">
          <cell r="E75" t="str">
            <v>Engaging all care providers (MDR-TB)</v>
          </cell>
          <cell r="F75" t="str">
            <v>MCI-00725</v>
          </cell>
          <cell r="I75" t="str">
            <v>Implication de tous les prestataires de soins</v>
          </cell>
          <cell r="J75" t="str">
            <v>Implicar a todos los proveedores de atención</v>
          </cell>
          <cell r="K75" t="str">
            <v>FunOpp_15:ActAre_104</v>
          </cell>
          <cell r="L75" t="str">
            <v>MCI-00725</v>
          </cell>
        </row>
        <row r="76">
          <cell r="E76" t="str">
            <v>Stigma and discrimination reduction (TB)</v>
          </cell>
          <cell r="F76" t="str">
            <v>MCI-00733</v>
          </cell>
          <cell r="I76" t="str">
            <v>Réduction du rejet social et de la discrimination</v>
          </cell>
          <cell r="J76" t="str">
            <v>Reducción del estigma y la discriminación</v>
          </cell>
          <cell r="K76" t="str">
            <v>FunOpp_15:ActAre_436</v>
          </cell>
          <cell r="L76" t="str">
            <v>MCI-00733</v>
          </cell>
        </row>
        <row r="77">
          <cell r="E77" t="str">
            <v>Human rights, medical ethics and legal literacy</v>
          </cell>
          <cell r="F77" t="str">
            <v>MCI-00734</v>
          </cell>
          <cell r="I77" t="str">
            <v>Éducation aux droits légaux et humains et formation à l’éthique médicale</v>
          </cell>
          <cell r="J77" t="str">
            <v>Derechos humanos, ética médica y educación sobre cuestiones jurídicas</v>
          </cell>
          <cell r="K77" t="str">
            <v>FunOpp_15:ActAre_437</v>
          </cell>
          <cell r="L77" t="str">
            <v>MCI-00734</v>
          </cell>
        </row>
        <row r="78">
          <cell r="E78" t="str">
            <v>Legal aid and services</v>
          </cell>
          <cell r="F78" t="str">
            <v>MCI-00735</v>
          </cell>
          <cell r="I78" t="str">
            <v>Aide et services juridiques</v>
          </cell>
          <cell r="J78" t="str">
            <v>Asistencia y servicios jurídicos</v>
          </cell>
          <cell r="K78" t="str">
            <v>FunOpp_15:ActAre_438</v>
          </cell>
          <cell r="L78" t="str">
            <v>MCI-00735</v>
          </cell>
        </row>
        <row r="79">
          <cell r="E79" t="str">
            <v>Reform of laws and policies</v>
          </cell>
          <cell r="F79" t="str">
            <v>MCI-00736</v>
          </cell>
          <cell r="I79" t="str">
            <v>Réforme des lois et politiques</v>
          </cell>
          <cell r="J79" t="str">
            <v>Reforma de leyes y políticas</v>
          </cell>
          <cell r="K79" t="str">
            <v>FunOpp_15:ActAre_439</v>
          </cell>
          <cell r="L79" t="str">
            <v>MCI-00736</v>
          </cell>
        </row>
        <row r="80">
          <cell r="E80" t="str">
            <v>Community mobilization and advocacy (TB)</v>
          </cell>
          <cell r="F80" t="str">
            <v>MCI-00737</v>
          </cell>
          <cell r="I80" t="str">
            <v>Mobilisation et sensibilisation des communautés</v>
          </cell>
          <cell r="J80" t="str">
            <v>Movilización y promoción comunitarias</v>
          </cell>
          <cell r="K80" t="str">
            <v>FunOpp_15:ActAre_440</v>
          </cell>
          <cell r="L80" t="str">
            <v>MCI-00737</v>
          </cell>
        </row>
        <row r="81">
          <cell r="E81" t="str">
            <v>TB/HIV collaborative interventions</v>
          </cell>
          <cell r="F81" t="str">
            <v>MCI-00738</v>
          </cell>
          <cell r="I81" t="str">
            <v>Activités conjointes de lutte contre la tuberculose et le VIH</v>
          </cell>
          <cell r="J81" t="str">
            <v>Actividades de colaboración en materia de TB/VIH</v>
          </cell>
          <cell r="K81" t="str">
            <v>FunOpp_15:ActAre_95</v>
          </cell>
          <cell r="L81" t="str">
            <v>MCI-00738</v>
          </cell>
        </row>
        <row r="82">
          <cell r="E82" t="str">
            <v>Screening, testing and diagnosis</v>
          </cell>
          <cell r="F82" t="str">
            <v>MCI-00739</v>
          </cell>
          <cell r="I82" t="str">
            <v>Dépistage, test et diagnostic</v>
          </cell>
          <cell r="J82" t="str">
            <v>Tamizaje, prueba y diagnóstico</v>
          </cell>
          <cell r="K82" t="str">
            <v>FunOpp_15:ActAre_410</v>
          </cell>
          <cell r="L82" t="str">
            <v>MCI-00739</v>
          </cell>
        </row>
        <row r="83">
          <cell r="E83" t="str">
            <v>Treatment (TB/HIV)</v>
          </cell>
          <cell r="F83" t="str">
            <v>MCI-00740</v>
          </cell>
          <cell r="I83" t="str">
            <v>Traitement</v>
          </cell>
          <cell r="J83" t="str">
            <v>Tratamiento</v>
          </cell>
          <cell r="K83" t="str">
            <v>FunOpp_15:ActAre_411</v>
          </cell>
          <cell r="L83" t="str">
            <v>MCI-00740</v>
          </cell>
        </row>
        <row r="84">
          <cell r="E84" t="str">
            <v>Prevention (TB/HIV)</v>
          </cell>
          <cell r="F84" t="str">
            <v>MCI-00741</v>
          </cell>
          <cell r="I84" t="str">
            <v>Prévention</v>
          </cell>
          <cell r="J84" t="str">
            <v>Prevención</v>
          </cell>
          <cell r="K84" t="str">
            <v>FunOpp_15:ActAre_412</v>
          </cell>
          <cell r="L84" t="str">
            <v>MCI-00741</v>
          </cell>
        </row>
        <row r="85">
          <cell r="E85" t="str">
            <v>Engaging all care providers (TB/HIV)</v>
          </cell>
          <cell r="F85" t="str">
            <v>MCI-00742</v>
          </cell>
          <cell r="I85" t="str">
            <v>Implication de tous les prestataires de soins</v>
          </cell>
          <cell r="J85" t="str">
            <v>Involucramiento de todos los proveedores de salud</v>
          </cell>
          <cell r="K85" t="str">
            <v>FunOpp_15:ActAre_96</v>
          </cell>
          <cell r="L85" t="str">
            <v>MCI-00742</v>
          </cell>
        </row>
        <row r="86">
          <cell r="E86" t="str">
            <v>Community TB/HIV care delivery</v>
          </cell>
          <cell r="F86" t="str">
            <v>MCI-00743</v>
          </cell>
          <cell r="I86" t="str">
            <v>Prise en charge communautaire de la coïnfection TB/VIH</v>
          </cell>
          <cell r="J86" t="str">
            <v>Prestación de servicios comunitarios de TB/VIH</v>
          </cell>
          <cell r="K86" t="str">
            <v>FunOpp_15:ActAre_97</v>
          </cell>
          <cell r="L86" t="str">
            <v>MCI-00743</v>
          </cell>
        </row>
        <row r="87">
          <cell r="E87" t="str">
            <v>Key Populations (TB/HIV) - Children</v>
          </cell>
          <cell r="F87" t="str">
            <v>MCI-00744</v>
          </cell>
          <cell r="I87" t="str">
            <v>Populations clés – Enfants</v>
          </cell>
          <cell r="J87" t="str">
            <v>Poblaciones clave: niños</v>
          </cell>
          <cell r="K87" t="str">
            <v>FunOpp_15:ActAre_407</v>
          </cell>
          <cell r="L87" t="str">
            <v>MCI-00744</v>
          </cell>
        </row>
        <row r="88">
          <cell r="E88" t="str">
            <v>Key populations (TB/HIV) - Prisoners</v>
          </cell>
          <cell r="F88" t="str">
            <v>MCI-00745</v>
          </cell>
          <cell r="I88" t="str">
            <v>Populations clés – Détenus</v>
          </cell>
          <cell r="J88" t="str">
            <v>Poblaciones clave: personas privadas de libertad</v>
          </cell>
          <cell r="K88" t="str">
            <v>FunOpp_15:ActAre_220</v>
          </cell>
          <cell r="L88" t="str">
            <v>MCI-00745</v>
          </cell>
        </row>
        <row r="89">
          <cell r="E89" t="str">
            <v>Key populations (TB/HIV) - Mobile populations: refugees, migrants and internally displaced people</v>
          </cell>
          <cell r="F89" t="str">
            <v>MCI-00746</v>
          </cell>
          <cell r="I89" t="str">
            <v>Populations clés – Populations mobiles : réfugiés, migrants et personnes déplacées à l’intérieur de leur pays</v>
          </cell>
          <cell r="J89" t="str">
            <v>Poblaciones clave: poblaciones móviles (refugiados, migrantes y personas desplazadas internamente)</v>
          </cell>
          <cell r="K89" t="str">
            <v>FunOpp_15:ActAre_408</v>
          </cell>
          <cell r="L89" t="str">
            <v>MCI-00746</v>
          </cell>
        </row>
        <row r="90">
          <cell r="E90" t="str">
            <v>Key populations (TB/HIV) - Miners and mining communities</v>
          </cell>
          <cell r="F90" t="str">
            <v>MCI-00747</v>
          </cell>
          <cell r="I90" t="str">
            <v>Populations clés – Mineurs et communautés minières</v>
          </cell>
          <cell r="J90" t="str">
            <v>Poblaciones clave: mineros y comunidades mineras</v>
          </cell>
          <cell r="K90" t="str">
            <v>FunOpp_15:ActAre_409</v>
          </cell>
          <cell r="L90" t="str">
            <v>MCI-00747</v>
          </cell>
        </row>
        <row r="91">
          <cell r="E91" t="str">
            <v>Key populations (TB/HIV) - Others</v>
          </cell>
          <cell r="F91" t="str">
            <v>MCI-00748</v>
          </cell>
          <cell r="I91" t="str">
            <v>Populations clés – Autres</v>
          </cell>
          <cell r="J91" t="str">
            <v>Poblaciones clave: otros</v>
          </cell>
          <cell r="K91" t="str">
            <v>FunOpp_15:ActAre_98</v>
          </cell>
          <cell r="L91" t="str">
            <v>MCI-00748</v>
          </cell>
        </row>
        <row r="92">
          <cell r="E92" t="str">
            <v>Collaborative activities with other programs and sectors (TB/HIV)</v>
          </cell>
          <cell r="F92" t="str">
            <v>MCI-00749</v>
          </cell>
          <cell r="I92" t="str">
            <v>Activités conjointes avec d’autres programmes et secteurs</v>
          </cell>
          <cell r="J92" t="str">
            <v>Actividades de colaboración con otros programas y sectores</v>
          </cell>
          <cell r="K92" t="str">
            <v>FunOpp_15:ActAre_99</v>
          </cell>
          <cell r="L92" t="str">
            <v>MCI-00749</v>
          </cell>
        </row>
        <row r="93">
          <cell r="E93" t="str">
            <v>Coordination and management of national disease control programs</v>
          </cell>
          <cell r="F93" t="str">
            <v>MCI-00778</v>
          </cell>
          <cell r="I93" t="str">
            <v>Coordination et gestion des programmes nationaux de lutte contre les maladies</v>
          </cell>
          <cell r="J93" t="str">
            <v>Coordinación y gestión de los programas nacionales de control de enfermedades</v>
          </cell>
          <cell r="K93" t="str">
            <v>FunOpp_15:ActAre_167</v>
          </cell>
          <cell r="L93" t="str">
            <v>MCI-00778</v>
          </cell>
        </row>
        <row r="94">
          <cell r="E94" t="str">
            <v>Grant management</v>
          </cell>
          <cell r="F94" t="str">
            <v>MCI-00779</v>
          </cell>
          <cell r="I94" t="str">
            <v>Gestion des subventions</v>
          </cell>
          <cell r="J94" t="str">
            <v>Gestión de subvenciones</v>
          </cell>
          <cell r="K94" t="str">
            <v>FunOpp_15:ActAre_168</v>
          </cell>
          <cell r="L94" t="str">
            <v>MCI-00779</v>
          </cell>
        </row>
        <row r="95">
          <cell r="E95" t="str">
            <v>Policy, strategy, governance</v>
          </cell>
          <cell r="F95" t="str">
            <v>MCI-00780</v>
          </cell>
          <cell r="I95" t="str">
            <v>Politique, stratégie, gouvernance</v>
          </cell>
          <cell r="J95" t="str">
            <v>Política, estrategia, gobernanza</v>
          </cell>
          <cell r="K95" t="str">
            <v>FunOpp_15:ActAre_465</v>
          </cell>
          <cell r="L95" t="str">
            <v>MCI-00780</v>
          </cell>
        </row>
        <row r="96">
          <cell r="E96" t="str">
            <v>Storage and distribution capacity</v>
          </cell>
          <cell r="F96" t="str">
            <v>MCI-00781</v>
          </cell>
          <cell r="I96" t="str">
            <v>Capacité de stockage et de distribution</v>
          </cell>
          <cell r="J96" t="str">
            <v>Capacidad de almacenamiento y distribución</v>
          </cell>
          <cell r="K96" t="str">
            <v>FunOpp_15:ActAre_433</v>
          </cell>
          <cell r="L96" t="str">
            <v>MCI-00781</v>
          </cell>
        </row>
        <row r="97">
          <cell r="E97" t="str">
            <v>Procurement capacity</v>
          </cell>
          <cell r="F97" t="str">
            <v>MCI-00782</v>
          </cell>
          <cell r="I97" t="str">
            <v>Capacité en matière d’approvisionnement</v>
          </cell>
          <cell r="J97" t="str">
            <v>Capacidad de adquisición</v>
          </cell>
          <cell r="K97" t="str">
            <v>FunOpp_15:ActAre_434</v>
          </cell>
          <cell r="L97" t="str">
            <v>MCI-00782</v>
          </cell>
        </row>
        <row r="98">
          <cell r="E98" t="str">
            <v>Regulatory/quality assurance support</v>
          </cell>
          <cell r="F98" t="str">
            <v>MCI-00783</v>
          </cell>
          <cell r="I98" t="str">
            <v>Soutien en matière d’assurance qualité/réglementation</v>
          </cell>
          <cell r="J98" t="str">
            <v>Apoyo regulador/aseguramiento de la calidad</v>
          </cell>
          <cell r="K98" t="str">
            <v>FunOpp_15:ActAre_466</v>
          </cell>
          <cell r="L98" t="str">
            <v>MCI-00783</v>
          </cell>
        </row>
        <row r="99">
          <cell r="E99" t="str">
            <v>Avoidance, reduction and management of health care waste</v>
          </cell>
          <cell r="F99" t="str">
            <v>MCI-00784</v>
          </cell>
          <cell r="I99" t="str">
            <v>Prévention, réduction et gestion des déchets médicaux</v>
          </cell>
          <cell r="J99" t="str">
            <v>Gestión de los residuos de la atención sanitaria</v>
          </cell>
          <cell r="K99" t="str">
            <v>FunOpp_15:ActAre_424</v>
          </cell>
          <cell r="L99" t="str">
            <v>MCI-00784</v>
          </cell>
        </row>
        <row r="100">
          <cell r="E100" t="str">
            <v>Routine reporting</v>
          </cell>
          <cell r="F100" t="str">
            <v>MCI-00785</v>
          </cell>
          <cell r="I100" t="str">
            <v>Rapportage des données de routine</v>
          </cell>
          <cell r="J100" t="str">
            <v>Informes rutinarios</v>
          </cell>
          <cell r="K100" t="str">
            <v>FunOpp_15:ActAre_161</v>
          </cell>
          <cell r="L100" t="str">
            <v>MCI-00785</v>
          </cell>
        </row>
        <row r="101">
          <cell r="E101" t="str">
            <v>Program and data quality</v>
          </cell>
          <cell r="F101" t="str">
            <v>MCI-00786</v>
          </cell>
          <cell r="I101" t="str">
            <v>Qualité des données et programmes</v>
          </cell>
          <cell r="J101" t="str">
            <v>Calidad del programa y los datos</v>
          </cell>
          <cell r="K101" t="str">
            <v>FunOpp_15:ActAre_239</v>
          </cell>
          <cell r="L101" t="str">
            <v>MCI-00786</v>
          </cell>
        </row>
        <row r="102">
          <cell r="E102" t="str">
            <v>Analysis, evaluations, reviews and transparency</v>
          </cell>
          <cell r="F102" t="str">
            <v>MCI-00787</v>
          </cell>
          <cell r="I102" t="str">
            <v>Analyse, évaluations, revue et transparence</v>
          </cell>
          <cell r="J102" t="str">
            <v>Análisis, evaluaciones, revisión y transparencia</v>
          </cell>
          <cell r="K102" t="str">
            <v>FunOpp_15:ActAre_162</v>
          </cell>
          <cell r="L102" t="str">
            <v>MCI-00787</v>
          </cell>
        </row>
        <row r="103">
          <cell r="E103" t="str">
            <v>Surveys</v>
          </cell>
          <cell r="F103" t="str">
            <v>MCI-00788</v>
          </cell>
          <cell r="I103" t="str">
            <v>Enquêtes</v>
          </cell>
          <cell r="J103" t="str">
            <v>Encuestas</v>
          </cell>
          <cell r="K103" t="str">
            <v>FunOpp_15:ActAre_163</v>
          </cell>
          <cell r="L103" t="str">
            <v>MCI-00788</v>
          </cell>
        </row>
        <row r="104">
          <cell r="E104" t="str">
            <v>Administrative and finance data sources</v>
          </cell>
          <cell r="F104" t="str">
            <v>MCI-00789</v>
          </cell>
          <cell r="I104" t="str">
            <v>Sources de données administratives et financières</v>
          </cell>
          <cell r="J104" t="str">
            <v>Fuentes de los datos financieros y administrativos</v>
          </cell>
          <cell r="K104" t="str">
            <v>FunOpp_15:ActAre_164</v>
          </cell>
          <cell r="L104" t="str">
            <v>MCI-00789</v>
          </cell>
        </row>
        <row r="105">
          <cell r="E105" t="str">
            <v>Civil registration and vital statistics</v>
          </cell>
          <cell r="F105" t="str">
            <v>MCI-00790</v>
          </cell>
          <cell r="I105" t="str">
            <v>Registre et statistiques de l'état civil</v>
          </cell>
          <cell r="J105" t="str">
            <v>Registro civil y estadísticas vitales</v>
          </cell>
          <cell r="K105" t="str">
            <v>FunOpp_15:ActAre_165</v>
          </cell>
          <cell r="L105" t="str">
            <v>MCI-00790</v>
          </cell>
        </row>
        <row r="106">
          <cell r="E106" t="str">
            <v>Education and production of new health workers (excluding community health workers)</v>
          </cell>
          <cell r="F106" t="str">
            <v>MCI-00791</v>
          </cell>
          <cell r="I106" t="str">
            <v>Éducation et production de nouveaux travailleurs de santé (à l’exception des agents de santé communautaires)</v>
          </cell>
          <cell r="J106" t="str">
            <v>Educación y producción de nuevos trabajadores de  salud (excepto los trabajadores de la salud comunitarios)</v>
          </cell>
          <cell r="K106" t="str">
            <v>FunOpp_15:ActAre_425</v>
          </cell>
          <cell r="L106" t="str">
            <v>MCI-00791</v>
          </cell>
        </row>
        <row r="107">
          <cell r="E107" t="str">
            <v>Remuneration &amp; deployment of existing/new staff (excluding community health workers)</v>
          </cell>
          <cell r="F107" t="str">
            <v>MCI-00792</v>
          </cell>
          <cell r="I107" t="str">
            <v>Rémunération et déploiement de personnel existant/nouveau personnel (à l’exception des agents de santé communautaires)</v>
          </cell>
          <cell r="J107" t="str">
            <v>Remuneración y despliegue de personal nuevo/existente (excepto los trabajadores de la salud comunitarios)</v>
          </cell>
          <cell r="K107" t="str">
            <v>FunOpp_15:ActAre_426</v>
          </cell>
          <cell r="L107" t="str">
            <v>MCI-00792</v>
          </cell>
        </row>
        <row r="108">
          <cell r="E108" t="str">
            <v>In-service training (excluding community health workers)</v>
          </cell>
          <cell r="F108" t="str">
            <v>MCI-00793</v>
          </cell>
          <cell r="I108" t="str">
            <v>Formation continue (à l’exception des agents de santé communautaires)</v>
          </cell>
          <cell r="J108" t="str">
            <v>Formación durante la prestación de servicios (excepto los trabajadores de  salud comunitarios)</v>
          </cell>
          <cell r="K108" t="str">
            <v>FunOpp_15:ActAre_427</v>
          </cell>
          <cell r="L108" t="str">
            <v>MCI-00793</v>
          </cell>
        </row>
        <row r="109">
          <cell r="E109" t="str">
            <v>HRH policy and governance</v>
          </cell>
          <cell r="F109" t="str">
            <v>MCI-00794</v>
          </cell>
          <cell r="I109" t="str">
            <v>Politiques et gouvernance relatives aux ressources humaines pour la santé (RHS)</v>
          </cell>
          <cell r="J109" t="str">
            <v>Política y gobernanza de Recursos Humanos de Salud</v>
          </cell>
          <cell r="K109" t="str">
            <v>FunOpp_15:ActAre_428</v>
          </cell>
          <cell r="L109" t="str">
            <v>MCI-00794</v>
          </cell>
        </row>
        <row r="110">
          <cell r="E110" t="str">
            <v>Community health workers: Education and production</v>
          </cell>
          <cell r="F110" t="str">
            <v>MCI-00795</v>
          </cell>
          <cell r="I110" t="str">
            <v>Agents de santé communautaires : Éducation et production</v>
          </cell>
          <cell r="J110" t="str">
            <v>Trabajadores de salud comunitarios: educación y producción</v>
          </cell>
          <cell r="K110" t="str">
            <v>FunOpp_15:ActAre_429</v>
          </cell>
          <cell r="L110" t="str">
            <v>MCI-00795</v>
          </cell>
        </row>
        <row r="111">
          <cell r="E111" t="str">
            <v>Community health workers: Remuneration and deployment</v>
          </cell>
          <cell r="F111" t="str">
            <v>MCI-00796</v>
          </cell>
          <cell r="I111" t="str">
            <v>Agents de santé communautaires : Rémunération et déploiement</v>
          </cell>
          <cell r="J111" t="str">
            <v>Trabajadores de salud comunitarios: remuneración y despliegue</v>
          </cell>
          <cell r="K111" t="str">
            <v>FunOpp_15:ActAre_430</v>
          </cell>
          <cell r="L111" t="str">
            <v>MCI-00796</v>
          </cell>
        </row>
        <row r="112">
          <cell r="E112" t="str">
            <v>Community health workers: In-service training</v>
          </cell>
          <cell r="F112" t="str">
            <v>MCI-00797</v>
          </cell>
          <cell r="I112" t="str">
            <v>Agents de santé communautaires : Formation continue</v>
          </cell>
          <cell r="J112" t="str">
            <v>Trabajadores de salud comunitarios: formación durante la prestación de los servicios</v>
          </cell>
          <cell r="K112" t="str">
            <v>FunOpp_15:ActAre_431</v>
          </cell>
          <cell r="L112" t="str">
            <v>MCI-00797</v>
          </cell>
        </row>
        <row r="113">
          <cell r="E113" t="str">
            <v>Quality of care</v>
          </cell>
          <cell r="F113" t="str">
            <v>MCI-00798</v>
          </cell>
          <cell r="I113" t="str">
            <v>Qualité des soins</v>
          </cell>
          <cell r="J113" t="str">
            <v>Calidad de la atención</v>
          </cell>
          <cell r="K113" t="str">
            <v>FunOpp_15:ActAre_435</v>
          </cell>
          <cell r="L113" t="str">
            <v>MCI-00798</v>
          </cell>
        </row>
        <row r="114">
          <cell r="E114" t="str">
            <v>Service organization and facility management</v>
          </cell>
          <cell r="F114" t="str">
            <v>MCI-00799</v>
          </cell>
          <cell r="I114" t="str">
            <v>Organisation des services et gestion des établissements de santré</v>
          </cell>
          <cell r="J114" t="str">
            <v>Organización de los servicios y gestión de establecimientos de salud</v>
          </cell>
          <cell r="K114" t="str">
            <v>FunOpp_15:ActAre_131</v>
          </cell>
          <cell r="L114" t="str">
            <v>MCI-00799</v>
          </cell>
        </row>
        <row r="115">
          <cell r="E115" t="str">
            <v>Service delivery infrastructure</v>
          </cell>
          <cell r="F115" t="str">
            <v>MCI-00800</v>
          </cell>
          <cell r="I115" t="str">
            <v>Infrastructures de prestation de services</v>
          </cell>
          <cell r="J115" t="str">
            <v>Infraestructura de la prestación de servicios</v>
          </cell>
          <cell r="K115" t="str">
            <v>FunOpp_15:ActAre_133</v>
          </cell>
          <cell r="L115" t="str">
            <v>MCI-00800</v>
          </cell>
        </row>
        <row r="116">
          <cell r="E116" t="str">
            <v>Public financial management (country or donor harmonized) systems</v>
          </cell>
          <cell r="F116" t="str">
            <v>MCI-00801</v>
          </cell>
          <cell r="I116" t="str">
            <v>Systèmes de gestion financière publique (nationaux ou harmonisés par les donateurs)</v>
          </cell>
          <cell r="J116" t="str">
            <v>Sistemas de gestión financiera pública (nacionales o armonizados de donantes)</v>
          </cell>
          <cell r="K116" t="str">
            <v>FunOpp_15:ActAre_148</v>
          </cell>
          <cell r="L116" t="str">
            <v>MCI-00801</v>
          </cell>
        </row>
        <row r="117">
          <cell r="E117" t="str">
            <v>Routine grant financial management</v>
          </cell>
          <cell r="F117" t="str">
            <v>MCI-00802</v>
          </cell>
          <cell r="I117" t="str">
            <v>Gestion financière courante des subventions</v>
          </cell>
          <cell r="J117" t="str">
            <v>Gestión financiera ordinaria de las subvenciones</v>
          </cell>
          <cell r="K117" t="str">
            <v>FunOpp_15:ActAre_242</v>
          </cell>
          <cell r="L117" t="str">
            <v>MCI-00802</v>
          </cell>
        </row>
        <row r="118">
          <cell r="E118" t="str">
            <v>National health sector strategies and financing</v>
          </cell>
          <cell r="F118" t="str">
            <v>MCI-00803</v>
          </cell>
          <cell r="I118" t="str">
            <v>Financement et stratégies du secteur national de la santé</v>
          </cell>
          <cell r="J118" t="str">
            <v>Estrategias y financiamiento del sector nacional de la salud</v>
          </cell>
          <cell r="K118" t="str">
            <v>FunOpp_15:ActAre_253</v>
          </cell>
          <cell r="L118" t="str">
            <v>MCI-00803</v>
          </cell>
        </row>
        <row r="119">
          <cell r="E119" t="str">
            <v>Policy and planning for national disease control programs</v>
          </cell>
          <cell r="F119" t="str">
            <v>MCI-00804</v>
          </cell>
          <cell r="I119" t="str">
            <v>Politique et planification des programmes nationaux de lutte contre la maladie</v>
          </cell>
          <cell r="J119" t="str">
            <v>Política y planificación para los programas nacionales de control de enfermedades</v>
          </cell>
          <cell r="K119" t="str">
            <v>FunOpp_15:ActAre_432</v>
          </cell>
          <cell r="L119" t="str">
            <v>MCI-00804</v>
          </cell>
        </row>
        <row r="120">
          <cell r="E120" t="str">
            <v>Community-based monitoring</v>
          </cell>
          <cell r="F120" t="str">
            <v>MCI-00805</v>
          </cell>
          <cell r="I120" t="str">
            <v>Suivi réalisé par la communauté</v>
          </cell>
          <cell r="J120" t="str">
            <v>Monitoreo a nivel comunitario</v>
          </cell>
          <cell r="K120" t="str">
            <v>FunOpp_15:ActAre_156</v>
          </cell>
          <cell r="L120" t="str">
            <v>MCI-00805</v>
          </cell>
        </row>
        <row r="121">
          <cell r="E121" t="str">
            <v>Community-led advocacy and research</v>
          </cell>
          <cell r="F121" t="str">
            <v>MCI-00806</v>
          </cell>
          <cell r="I121" t="str">
            <v>Plaidoyer mené par la communauté et recherche</v>
          </cell>
          <cell r="J121" t="str">
            <v>Sensibilización e investigación dirigidas por la comunidad</v>
          </cell>
          <cell r="K121" t="str">
            <v>FunOpp_15:ActAre_157</v>
          </cell>
          <cell r="L121" t="str">
            <v>MCI-00806</v>
          </cell>
        </row>
        <row r="122">
          <cell r="E122" t="str">
            <v>Social mobilization, building community linkages and coordination</v>
          </cell>
          <cell r="F122" t="str">
            <v>MCI-00807</v>
          </cell>
          <cell r="I122" t="str">
            <v>Mobilisation sociale, établissement de liens avec la communauté et coordination</v>
          </cell>
          <cell r="J122" t="str">
            <v>Movilización social, creación de vínculos comunitarios y coordinación</v>
          </cell>
          <cell r="K122" t="str">
            <v>FunOpp_15:ActAre_158</v>
          </cell>
          <cell r="L122" t="str">
            <v>MCI-00807</v>
          </cell>
        </row>
        <row r="123">
          <cell r="E123" t="str">
            <v>Institutional capacity building, planning and leadership development</v>
          </cell>
          <cell r="F123" t="str">
            <v>MCI-00808</v>
          </cell>
          <cell r="I123" t="str">
            <v>Renforcement de la capacité institutionnelle, planification de développement du leadership</v>
          </cell>
          <cell r="J123" t="str">
            <v>Creación de capacidad institucional, planificación y desarrollo del liderazgo</v>
          </cell>
          <cell r="K123" t="str">
            <v>FunOpp_15:ActAre_159</v>
          </cell>
          <cell r="L123" t="str">
            <v>MCI-00808</v>
          </cell>
        </row>
        <row r="124">
          <cell r="E124" t="str">
            <v>National laboratory governance and management structures</v>
          </cell>
          <cell r="F124" t="str">
            <v>MCI-00809</v>
          </cell>
          <cell r="I124" t="str">
            <v>Structures de gestion et de gouvernance du laboratoire national</v>
          </cell>
          <cell r="J124" t="str">
            <v>Estructuras de gestión y gobernanza de los laboratorios nacionales</v>
          </cell>
          <cell r="K124" t="str">
            <v>FunOpp_15:ActAre_447</v>
          </cell>
          <cell r="L124" t="str">
            <v>MCI-00809</v>
          </cell>
        </row>
        <row r="125">
          <cell r="E125" t="str">
            <v>Infrastructure and equipment management systems</v>
          </cell>
          <cell r="F125" t="str">
            <v>MCI-00810</v>
          </cell>
          <cell r="I125" t="str">
            <v>Infrastructure et systèmes de gestion de l’équipement</v>
          </cell>
          <cell r="J125" t="str">
            <v>Sistemas de gestión de infraestructuras y equipos</v>
          </cell>
          <cell r="K125" t="str">
            <v>FunOpp_15:ActAre_448</v>
          </cell>
          <cell r="L125" t="str">
            <v>MCI-00810</v>
          </cell>
        </row>
        <row r="126">
          <cell r="E126" t="str">
            <v>Quality management systems and accreditation</v>
          </cell>
          <cell r="F126" t="str">
            <v>MCI-00811</v>
          </cell>
          <cell r="I126" t="str">
            <v>Systèmes de gestion de la qualité et homologation</v>
          </cell>
          <cell r="J126" t="str">
            <v>Sistemas de gestión de la calidad y acreditación</v>
          </cell>
          <cell r="K126" t="str">
            <v>FunOpp_15:ActAre_449</v>
          </cell>
          <cell r="L126" t="str">
            <v>MCI-00811</v>
          </cell>
        </row>
        <row r="127">
          <cell r="E127" t="str">
            <v>Information systems and integrated specimen transport networks</v>
          </cell>
          <cell r="F127" t="str">
            <v>MCI-00812</v>
          </cell>
          <cell r="I127" t="str">
            <v>Systèmes d’information et réseaux intégrés de transports d’échantillons</v>
          </cell>
          <cell r="J127" t="str">
            <v>Sistemas de información y redes de transporte de muestras integradas</v>
          </cell>
          <cell r="K127" t="str">
            <v>FunOpp_15:ActAre_450</v>
          </cell>
          <cell r="L127" t="str">
            <v>MCI-00812</v>
          </cell>
        </row>
        <row r="128">
          <cell r="E128" t="str">
            <v>Laboratory supply chain systems</v>
          </cell>
          <cell r="F128" t="str">
            <v>MCI-00813</v>
          </cell>
          <cell r="I128" t="str">
            <v>Systèmes de chaînes d’approvisionnement des laboratoires</v>
          </cell>
          <cell r="J128" t="str">
            <v>Sistemas de cadena de suministros para los laboratorios</v>
          </cell>
          <cell r="K128" t="str">
            <v>FunOpp_15:ActAre_451</v>
          </cell>
          <cell r="L128" t="str">
            <v>MCI-00813</v>
          </cell>
        </row>
        <row r="129">
          <cell r="E129" t="str">
            <v>Payment for results</v>
          </cell>
          <cell r="F129" t="str">
            <v>MCI-00814</v>
          </cell>
          <cell r="I129" t="str">
            <v>Financement basé sur les résultats</v>
          </cell>
          <cell r="J129" t="str">
            <v>Financiación basada en los resultados</v>
          </cell>
          <cell r="K129" t="str">
            <v>FunOpp_15:ActAre_171</v>
          </cell>
          <cell r="L129" t="str">
            <v>MCI-00814</v>
          </cell>
        </row>
      </sheetData>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C10:D54" totalsRowShown="0" headerRowDxfId="45" dataDxfId="43" headerRowBorderDxfId="44" tableBorderDxfId="42" headerRowCellStyle="Normal 10">
  <tableColumns count="2">
    <tableColumn id="1" xr3:uid="{00000000-0010-0000-0000-000001000000}" name=" Module Name" dataDxfId="41">
      <calculatedColumnFormula>IF(PAAR!$B$10 = 'Dropdown Data'!$F$7,$E11,IF(PAAR!$B$10 = 'Dropdown Data'!$F$10,$F11,IF(PAAR!$B$10 = 'Dropdown Data'!$F$13,$G11,"")))</calculatedColumnFormula>
    </tableColumn>
    <tableColumn id="2" xr3:uid="{00000000-0010-0000-0000-000002000000}" name="Module-Coverage-Intervention Reference (Name)" dataDxfId="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ranslation" displayName="Translation" ref="A1:AG5" totalsRowShown="0" headerRowDxfId="39" dataDxfId="38">
  <autoFilter ref="A1:AG5" xr:uid="{00000000-0009-0000-0100-000001000000}"/>
  <tableColumns count="33">
    <tableColumn id="1" xr3:uid="{00000000-0010-0000-0100-000001000000}" name="Language" dataDxfId="37"/>
    <tableColumn id="2" xr3:uid="{00000000-0010-0000-0100-000002000000}" name="Language2" dataDxfId="36"/>
    <tableColumn id="3" xr3:uid="{00000000-0010-0000-0100-000003000000}" name="Document Title" dataDxfId="35"/>
    <tableColumn id="12" xr3:uid="{00000000-0010-0000-0100-00000C000000}" name="Version" dataDxfId="34"/>
    <tableColumn id="4" xr3:uid="{00000000-0010-0000-0100-000004000000}" name="Header 1" dataDxfId="33"/>
    <tableColumn id="7" xr3:uid="{00000000-0010-0000-0100-000007000000}" name="Summary Info 1" dataDxfId="32"/>
    <tableColumn id="8" xr3:uid="{00000000-0010-0000-0100-000008000000}" name="Summary Info 2" dataDxfId="31"/>
    <tableColumn id="9" xr3:uid="{00000000-0010-0000-0100-000009000000}" name="Summary Info 3" dataDxfId="30"/>
    <tableColumn id="10" xr3:uid="{00000000-0010-0000-0100-00000A000000}" name="Summary Info 4" dataDxfId="29"/>
    <tableColumn id="11" xr3:uid="{00000000-0010-0000-0100-00000B000000}" name="Summary Info 5" dataDxfId="28"/>
    <tableColumn id="5" xr3:uid="{00000000-0010-0000-0100-000005000000}" name="Header 2" dataDxfId="27"/>
    <tableColumn id="14" xr3:uid="{00000000-0010-0000-0100-00000E000000}" name="Header 2 Instructions" dataDxfId="26"/>
    <tableColumn id="6" xr3:uid="{00000000-0010-0000-0100-000006000000}" name="Header 3" dataDxfId="25"/>
    <tableColumn id="22" xr3:uid="{00000000-0010-0000-0100-000016000000}" name="Header 3 Instructions" dataDxfId="24"/>
    <tableColumn id="23" xr3:uid="{00000000-0010-0000-0100-000017000000}" name="PAAR 1" dataDxfId="23"/>
    <tableColumn id="24" xr3:uid="{00000000-0010-0000-0100-000018000000}" name="PAAR 2" dataDxfId="22"/>
    <tableColumn id="25" xr3:uid="{00000000-0010-0000-0100-000019000000}" name="PAAR 3" dataDxfId="21"/>
    <tableColumn id="26" xr3:uid="{00000000-0010-0000-0100-00001A000000}" name="PAAR 4" dataDxfId="20"/>
    <tableColumn id="20" xr3:uid="{00000000-0010-0000-0100-000014000000}" name="PAAR 5" dataDxfId="19"/>
    <tableColumn id="27" xr3:uid="{00000000-0010-0000-0100-00001B000000}" name="PAAR 6" dataDxfId="18"/>
    <tableColumn id="28" xr3:uid="{00000000-0010-0000-0100-00001C000000}" name="PAAR 7" dataDxfId="17"/>
    <tableColumn id="21" xr3:uid="{00000000-0010-0000-0100-000015000000}" name="PAAR 8" dataDxfId="16"/>
    <tableColumn id="29" xr3:uid="{00000000-0010-0000-0100-00001D000000}" name="PAAR 9" dataDxfId="15"/>
    <tableColumn id="30" xr3:uid="{00000000-0010-0000-0100-00001E000000}" name="PAAR 10" dataDxfId="14"/>
    <tableColumn id="33" xr3:uid="{00000000-0010-0000-0100-000021000000}" name="PAAR 11" dataDxfId="13"/>
    <tableColumn id="13" xr3:uid="{00000000-0010-0000-0100-00000D000000}" name="Header 4" dataDxfId="12"/>
    <tableColumn id="17" xr3:uid="{00000000-0010-0000-0100-000011000000}" name="Header 4 Instructions" dataDxfId="11"/>
    <tableColumn id="15" xr3:uid="{00000000-0010-0000-0100-00000F000000}" name="Additional Info 1" dataDxfId="10"/>
    <tableColumn id="16" xr3:uid="{00000000-0010-0000-0100-000010000000}" name="Additional Info 2" dataDxfId="9"/>
    <tableColumn id="18" xr3:uid="{00000000-0010-0000-0100-000012000000}" name="Additional Info 3" dataDxfId="8"/>
    <tableColumn id="19" xr3:uid="{00000000-0010-0000-0100-000013000000}" name="Additional Info 4" dataDxfId="7"/>
    <tableColumn id="31" xr3:uid="{00000000-0010-0000-0100-00001F000000}" name="Column1" dataDxfId="6"/>
    <tableColumn id="32" xr3:uid="{00000000-0010-0000-0100-000020000000}" name="Instructions" dataDxfId="5"/>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For_EN" displayName="For_EN" ref="B26:D254" totalsRowShown="0" headerRowDxfId="4" dataDxfId="3">
  <autoFilter ref="B26:D254" xr:uid="{00000000-0009-0000-0100-000002000000}"/>
  <tableColumns count="3">
    <tableColumn id="1" xr3:uid="{00000000-0010-0000-0200-000001000000}" name="Français" dataDxfId="2"/>
    <tableColumn id="2" xr3:uid="{00000000-0010-0000-0200-000002000000}" name="Español" dataDxfId="1"/>
    <tableColumn id="3" xr3:uid="{00000000-0010-0000-0200-000003000000}" name="English"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 Id="rId9" Type="http://schemas.openxmlformats.org/officeDocument/2006/relationships/image" Target="../media/image4.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A8"/>
  <sheetViews>
    <sheetView showGridLines="0" topLeftCell="A4" workbookViewId="0">
      <selection activeCell="A2" sqref="A2"/>
    </sheetView>
  </sheetViews>
  <sheetFormatPr baseColWidth="10" defaultColWidth="151.5" defaultRowHeight="15" x14ac:dyDescent="0.2"/>
  <cols>
    <col min="1" max="1" width="91.1640625" customWidth="1"/>
  </cols>
  <sheetData>
    <row r="1" spans="1:1" ht="373.75" customHeight="1" x14ac:dyDescent="0.2">
      <c r="A1" s="87" t="str">
        <f>IFERROR(VLOOKUP(PAAR!B10,Translation[],33,0),"")</f>
        <v>Instructions for applicants
Applicants are first requested to provide contextual information about the Prioritized Above Allocation Request in the field “Contextual Information” at the top of the PAAR tab.  This field should include information about why the selected modules were identified and prioritized for additional funding.  
The full list of PAAR interventions should be entered in the table “Prioritized Above Allocation Request (PAAR)”.  Applicants should enter data into columns A, B, D, F and H, starting from the “Applicant Priority Rating” and ending with the “Brief Rationale”. The content for the three first columns is selected from pick-up lists. Ensure that the correct priority rating, module and intervention are selected for each individual line. The column “Amount Requested (USD)” is automatically completed once the value of the prior column is entered.
Please note: The fields “Brief Rationale (Translated)” and the last three green columns are not to be filled in by the applicants.
Please ensure that all applicant fields have been entered in the “Prioritized Above Allocation Request (PAAR)” table. Once the contextual information and columns A-F are completed, please save the Excel file and include it as part of documents submitted with the Funding Request.</v>
      </c>
    </row>
    <row r="2" spans="1:1" x14ac:dyDescent="0.2">
      <c r="A2" s="85" t="s">
        <v>883</v>
      </c>
    </row>
    <row r="3" spans="1:1" x14ac:dyDescent="0.2">
      <c r="A3" s="85"/>
    </row>
    <row r="4" spans="1:1" x14ac:dyDescent="0.2">
      <c r="A4" s="85"/>
    </row>
    <row r="5" spans="1:1" x14ac:dyDescent="0.2">
      <c r="A5" s="85"/>
    </row>
    <row r="6" spans="1:1" x14ac:dyDescent="0.2">
      <c r="A6" s="86"/>
    </row>
    <row r="7" spans="1:1" x14ac:dyDescent="0.2">
      <c r="A7" s="85"/>
    </row>
    <row r="8" spans="1:1" x14ac:dyDescent="0.2">
      <c r="A8" s="85"/>
    </row>
  </sheetData>
  <sheetProtection algorithmName="SHA-512" hashValue="FeQ7yAiOy6HsngqLoyUJqxnNskA2hkLTnQO9644E73UcbK+zCP6opO0A2VmFdx2ExwibxiGPa0/6j6ShRmyGjA==" saltValue="+Da653IlWukybrJFAnO2BQ==" spinCount="100000" sheet="1" selectLockedCell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V35"/>
  <sheetViews>
    <sheetView view="pageBreakPreview" zoomScale="90" zoomScaleNormal="100" zoomScaleSheetLayoutView="90" workbookViewId="0">
      <selection activeCell="D22" sqref="D22:V22"/>
    </sheetView>
  </sheetViews>
  <sheetFormatPr baseColWidth="10" defaultColWidth="9.1640625" defaultRowHeight="14" x14ac:dyDescent="0.2"/>
  <cols>
    <col min="1" max="3" width="25.83203125" style="10" customWidth="1" collapsed="1"/>
    <col min="4" max="4" width="23.5" style="10" bestFit="1" customWidth="1" collapsed="1"/>
    <col min="5" max="16384" width="9.1640625" style="10" collapsed="1"/>
  </cols>
  <sheetData>
    <row r="1" spans="1:22" ht="18" x14ac:dyDescent="0.2">
      <c r="A1" s="116" t="s">
        <v>30</v>
      </c>
      <c r="B1" s="116"/>
      <c r="C1" s="116"/>
      <c r="D1" s="116"/>
      <c r="E1" s="116"/>
      <c r="F1" s="116"/>
      <c r="G1" s="116"/>
      <c r="H1" s="116"/>
      <c r="I1" s="116"/>
      <c r="J1" s="116"/>
      <c r="K1" s="116"/>
      <c r="L1" s="116"/>
      <c r="M1" s="116"/>
      <c r="N1" s="116"/>
      <c r="O1" s="116"/>
      <c r="P1" s="116"/>
      <c r="Q1" s="116"/>
      <c r="R1" s="116"/>
      <c r="S1" s="116"/>
      <c r="T1" s="116"/>
      <c r="U1" s="116"/>
      <c r="V1" s="116"/>
    </row>
    <row r="2" spans="1:22" ht="90" customHeight="1" x14ac:dyDescent="0.2">
      <c r="A2" s="120" t="s">
        <v>31</v>
      </c>
      <c r="B2" s="120"/>
      <c r="C2" s="120"/>
      <c r="D2" s="120"/>
      <c r="E2" s="120"/>
      <c r="F2" s="120"/>
      <c r="G2" s="120"/>
      <c r="H2" s="120"/>
      <c r="I2" s="120"/>
      <c r="J2" s="120"/>
      <c r="K2" s="120"/>
      <c r="L2" s="120"/>
      <c r="M2" s="120"/>
      <c r="N2" s="120"/>
      <c r="O2" s="120"/>
      <c r="P2" s="120"/>
      <c r="Q2" s="120"/>
      <c r="R2" s="120"/>
      <c r="S2" s="120"/>
      <c r="T2" s="120"/>
      <c r="U2" s="120"/>
      <c r="V2" s="120"/>
    </row>
    <row r="3" spans="1:22" ht="15" customHeight="1" x14ac:dyDescent="0.2">
      <c r="A3" s="32" t="s">
        <v>20</v>
      </c>
      <c r="B3" s="32" t="s">
        <v>32</v>
      </c>
      <c r="C3" s="32" t="s">
        <v>22</v>
      </c>
      <c r="D3" s="121" t="s">
        <v>33</v>
      </c>
      <c r="E3" s="121"/>
      <c r="F3" s="121"/>
      <c r="G3" s="121"/>
      <c r="H3" s="121"/>
      <c r="I3" s="121"/>
      <c r="J3" s="121"/>
      <c r="K3" s="121"/>
      <c r="L3" s="121"/>
      <c r="M3" s="121"/>
      <c r="N3" s="121"/>
      <c r="O3" s="121"/>
      <c r="P3" s="121"/>
      <c r="Q3" s="121"/>
      <c r="R3" s="121"/>
      <c r="S3" s="121"/>
      <c r="T3" s="121"/>
      <c r="U3" s="121"/>
      <c r="V3" s="121"/>
    </row>
    <row r="4" spans="1:22" x14ac:dyDescent="0.2">
      <c r="A4" s="27">
        <f>IFERROR(IF(PAAR!$B$10="English",'Add Info-Info Supp-Info Ad'!$A4,IF(PAAR!$B$10="Français",VLOOKUP('Add Info-Info Supp-Info Ad'!$A4,For_EN[],3,0),IF(PAAR!$B$10="Español",VLOOKUP('Add Info-Info Supp-Info Ad'!$A4,For_EN[[Español]:[English]],2,0)))),0)</f>
        <v>0</v>
      </c>
      <c r="B4" s="27">
        <f>IFERROR(IF(PAAR!$B$10="English",'Add Info-Info Supp-Info Ad'!$B4,IF(PAAR!$B$10="Français",VLOOKUP('Add Info-Info Supp-Info Ad'!$B4,For_EN[],3,0),IF(PAAR!$B$10="Español",VLOOKUP('Add Info-Info Supp-Info Ad'!$B4,For_EN[[Español]:[English]],2,0)))),0)</f>
        <v>0</v>
      </c>
      <c r="C4" s="27">
        <f>IFERROR(IF(PAAR!$B$10="English",'Add Info-Info Supp-Info Ad'!$C4,IF(PAAR!$B$10="Français",VLOOKUP('Add Info-Info Supp-Info Ad'!$C4,For_EN[],3,0),IF(PAAR!$B$10="Español",VLOOKUP('Add Info-Info Supp-Info Ad'!$C4,For_EN[[Español]:[English]],2,0)))),0)</f>
        <v>0</v>
      </c>
      <c r="D4" s="123">
        <f>'Add Info-Info Supp-Info Ad'!D4</f>
        <v>0</v>
      </c>
      <c r="E4" s="123"/>
      <c r="F4" s="123"/>
      <c r="G4" s="123"/>
      <c r="H4" s="123"/>
      <c r="I4" s="123"/>
      <c r="J4" s="123"/>
      <c r="K4" s="123"/>
      <c r="L4" s="123"/>
      <c r="M4" s="123"/>
      <c r="N4" s="123"/>
      <c r="O4" s="123"/>
      <c r="P4" s="123"/>
      <c r="Q4" s="123"/>
      <c r="R4" s="123"/>
      <c r="S4" s="123"/>
      <c r="T4" s="123"/>
      <c r="U4" s="123"/>
      <c r="V4" s="123"/>
    </row>
    <row r="5" spans="1:22" ht="14.25" customHeight="1" x14ac:dyDescent="0.2">
      <c r="A5" s="27">
        <f>IFERROR(IF(PAAR!$B$10="English",'Add Info-Info Supp-Info Ad'!$A5,IF(PAAR!$B$10="Français",VLOOKUP('Add Info-Info Supp-Info Ad'!$A5,For_EN[],3,0),IF(PAAR!$B$10="Español",VLOOKUP('Add Info-Info Supp-Info Ad'!$A5,For_EN[[Español]:[English]],2,0)))),0)</f>
        <v>0</v>
      </c>
      <c r="B5" s="27">
        <f>IFERROR(IF(PAAR!$B$10="English",'Add Info-Info Supp-Info Ad'!$B5,IF(PAAR!$B$10="Français",VLOOKUP('Add Info-Info Supp-Info Ad'!$B5,For_EN[],3,0),IF(PAAR!$B$10="Español",VLOOKUP('Add Info-Info Supp-Info Ad'!$B5,For_EN[[Español]:[English]],2,0)))),0)</f>
        <v>0</v>
      </c>
      <c r="C5" s="27">
        <f>IFERROR(IF(PAAR!$B$10="English",'Add Info-Info Supp-Info Ad'!$C5,IF(PAAR!$B$10="Français",VLOOKUP('Add Info-Info Supp-Info Ad'!$C5,For_EN[],3,0),IF(PAAR!$B$10="Español",VLOOKUP('Add Info-Info Supp-Info Ad'!$C5,For_EN[[Español]:[English]],2,0)))),0)</f>
        <v>0</v>
      </c>
      <c r="D5" s="123">
        <f>'Add Info-Info Supp-Info Ad'!D5</f>
        <v>0</v>
      </c>
      <c r="E5" s="123"/>
      <c r="F5" s="123"/>
      <c r="G5" s="123"/>
      <c r="H5" s="123"/>
      <c r="I5" s="123"/>
      <c r="J5" s="123"/>
      <c r="K5" s="123"/>
      <c r="L5" s="123"/>
      <c r="M5" s="123"/>
      <c r="N5" s="123"/>
      <c r="O5" s="123"/>
      <c r="P5" s="123"/>
      <c r="Q5" s="123"/>
      <c r="R5" s="123"/>
      <c r="S5" s="123"/>
      <c r="T5" s="123"/>
      <c r="U5" s="123"/>
      <c r="V5" s="123"/>
    </row>
    <row r="6" spans="1:22" x14ac:dyDescent="0.2">
      <c r="A6" s="27">
        <f>IFERROR(IF(PAAR!$B$10="English",'Add Info-Info Supp-Info Ad'!$A6,IF(PAAR!$B$10="Français",VLOOKUP('Add Info-Info Supp-Info Ad'!$A6,For_EN[],3,0),IF(PAAR!$B$10="Español",VLOOKUP('Add Info-Info Supp-Info Ad'!$A6,For_EN[[Español]:[English]],2,0)))),0)</f>
        <v>0</v>
      </c>
      <c r="B6" s="27">
        <f>IFERROR(IF(PAAR!$B$10="English",'Add Info-Info Supp-Info Ad'!$B6,IF(PAAR!$B$10="Français",VLOOKUP('Add Info-Info Supp-Info Ad'!$B6,For_EN[],3,0),IF(PAAR!$B$10="Español",VLOOKUP('Add Info-Info Supp-Info Ad'!$B6,For_EN[[Español]:[English]],2,0)))),0)</f>
        <v>0</v>
      </c>
      <c r="C6" s="27">
        <f>IFERROR(IF(PAAR!$B$10="English",'Add Info-Info Supp-Info Ad'!$C6,IF(PAAR!$B$10="Français",VLOOKUP('Add Info-Info Supp-Info Ad'!$C6,For_EN[],3,0),IF(PAAR!$B$10="Español",VLOOKUP('Add Info-Info Supp-Info Ad'!$C6,For_EN[[Español]:[English]],2,0)))),0)</f>
        <v>0</v>
      </c>
      <c r="D6" s="123">
        <f>'Add Info-Info Supp-Info Ad'!D6</f>
        <v>0</v>
      </c>
      <c r="E6" s="123"/>
      <c r="F6" s="123"/>
      <c r="G6" s="123"/>
      <c r="H6" s="123"/>
      <c r="I6" s="123"/>
      <c r="J6" s="123"/>
      <c r="K6" s="123"/>
      <c r="L6" s="123"/>
      <c r="M6" s="123"/>
      <c r="N6" s="123"/>
      <c r="O6" s="123"/>
      <c r="P6" s="123"/>
      <c r="Q6" s="123"/>
      <c r="R6" s="123"/>
      <c r="S6" s="123"/>
      <c r="T6" s="123"/>
      <c r="U6" s="123"/>
      <c r="V6" s="123"/>
    </row>
    <row r="7" spans="1:22" x14ac:dyDescent="0.2">
      <c r="A7" s="27">
        <f>IFERROR(IF(PAAR!$B$10="English",'Add Info-Info Supp-Info Ad'!$A7,IF(PAAR!$B$10="Français",VLOOKUP('Add Info-Info Supp-Info Ad'!$A7,For_EN[],3,0),IF(PAAR!$B$10="Español",VLOOKUP('Add Info-Info Supp-Info Ad'!$A7,For_EN[[Español]:[English]],2,0)))),0)</f>
        <v>0</v>
      </c>
      <c r="B7" s="27">
        <f>IFERROR(IF(PAAR!$B$10="English",'Add Info-Info Supp-Info Ad'!$B7,IF(PAAR!$B$10="Français",VLOOKUP('Add Info-Info Supp-Info Ad'!$B7,For_EN[],3,0),IF(PAAR!$B$10="Español",VLOOKUP('Add Info-Info Supp-Info Ad'!$B7,For_EN[[Español]:[English]],2,0)))),0)</f>
        <v>0</v>
      </c>
      <c r="C7" s="27">
        <f>IFERROR(IF(PAAR!$B$10="English",'Add Info-Info Supp-Info Ad'!$C7,IF(PAAR!$B$10="Français",VLOOKUP('Add Info-Info Supp-Info Ad'!$C7,For_EN[],3,0),IF(PAAR!$B$10="Español",VLOOKUP('Add Info-Info Supp-Info Ad'!$C7,For_EN[[Español]:[English]],2,0)))),0)</f>
        <v>0</v>
      </c>
      <c r="D7" s="123">
        <f>'Add Info-Info Supp-Info Ad'!D7</f>
        <v>0</v>
      </c>
      <c r="E7" s="123"/>
      <c r="F7" s="123"/>
      <c r="G7" s="123"/>
      <c r="H7" s="123"/>
      <c r="I7" s="123"/>
      <c r="J7" s="123"/>
      <c r="K7" s="123"/>
      <c r="L7" s="123"/>
      <c r="M7" s="123"/>
      <c r="N7" s="123"/>
      <c r="O7" s="123"/>
      <c r="P7" s="123"/>
      <c r="Q7" s="123"/>
      <c r="R7" s="123"/>
      <c r="S7" s="123"/>
      <c r="T7" s="123"/>
      <c r="U7" s="123"/>
      <c r="V7" s="123"/>
    </row>
    <row r="8" spans="1:22" x14ac:dyDescent="0.2">
      <c r="A8" s="27">
        <f>IFERROR(IF(PAAR!$B$10="English",'Add Info-Info Supp-Info Ad'!$A8,IF(PAAR!$B$10="Français",VLOOKUP('Add Info-Info Supp-Info Ad'!$A8,For_EN[],3,0),IF(PAAR!$B$10="Español",VLOOKUP('Add Info-Info Supp-Info Ad'!$A8,For_EN[[Español]:[English]],2,0)))),0)</f>
        <v>0</v>
      </c>
      <c r="B8" s="27">
        <f>IFERROR(IF(PAAR!$B$10="English",'Add Info-Info Supp-Info Ad'!$B8,IF(PAAR!$B$10="Français",VLOOKUP('Add Info-Info Supp-Info Ad'!$B8,For_EN[],3,0),IF(PAAR!$B$10="Español",VLOOKUP('Add Info-Info Supp-Info Ad'!$B8,For_EN[[Español]:[English]],2,0)))),0)</f>
        <v>0</v>
      </c>
      <c r="C8" s="27">
        <f>IFERROR(IF(PAAR!$B$10="English",'Add Info-Info Supp-Info Ad'!$C8,IF(PAAR!$B$10="Français",VLOOKUP('Add Info-Info Supp-Info Ad'!$C8,For_EN[],3,0),IF(PAAR!$B$10="Español",VLOOKUP('Add Info-Info Supp-Info Ad'!$C8,For_EN[[Español]:[English]],2,0)))),0)</f>
        <v>0</v>
      </c>
      <c r="D8" s="123">
        <f>'Add Info-Info Supp-Info Ad'!D8</f>
        <v>0</v>
      </c>
      <c r="E8" s="123"/>
      <c r="F8" s="123"/>
      <c r="G8" s="123"/>
      <c r="H8" s="123"/>
      <c r="I8" s="123"/>
      <c r="J8" s="123"/>
      <c r="K8" s="123"/>
      <c r="L8" s="123"/>
      <c r="M8" s="123"/>
      <c r="N8" s="123"/>
      <c r="O8" s="123"/>
      <c r="P8" s="123"/>
      <c r="Q8" s="123"/>
      <c r="R8" s="123"/>
      <c r="S8" s="123"/>
      <c r="T8" s="123"/>
      <c r="U8" s="123"/>
      <c r="V8" s="123"/>
    </row>
    <row r="9" spans="1:22" x14ac:dyDescent="0.2">
      <c r="A9" s="27">
        <f>IFERROR(IF(PAAR!$B$10="English",'Add Info-Info Supp-Info Ad'!$A9,IF(PAAR!$B$10="Français",VLOOKUP('Add Info-Info Supp-Info Ad'!$A9,For_EN[],3,0),IF(PAAR!$B$10="Español",VLOOKUP('Add Info-Info Supp-Info Ad'!$A9,For_EN[[Español]:[English]],2,0)))),0)</f>
        <v>0</v>
      </c>
      <c r="B9" s="27">
        <f>IFERROR(IF(PAAR!$B$10="English",'Add Info-Info Supp-Info Ad'!$B9,IF(PAAR!$B$10="Français",VLOOKUP('Add Info-Info Supp-Info Ad'!$B9,For_EN[],3,0),IF(PAAR!$B$10="Español",VLOOKUP('Add Info-Info Supp-Info Ad'!$B9,For_EN[[Español]:[English]],2,0)))),0)</f>
        <v>0</v>
      </c>
      <c r="C9" s="27">
        <f>IFERROR(IF(PAAR!$B$10="English",'Add Info-Info Supp-Info Ad'!$C9,IF(PAAR!$B$10="Français",VLOOKUP('Add Info-Info Supp-Info Ad'!$C9,For_EN[],3,0),IF(PAAR!$B$10="Español",VLOOKUP('Add Info-Info Supp-Info Ad'!$C9,For_EN[[Español]:[English]],2,0)))),0)</f>
        <v>0</v>
      </c>
      <c r="D9" s="123">
        <f>'Add Info-Info Supp-Info Ad'!D9</f>
        <v>0</v>
      </c>
      <c r="E9" s="123"/>
      <c r="F9" s="123"/>
      <c r="G9" s="123"/>
      <c r="H9" s="123"/>
      <c r="I9" s="123"/>
      <c r="J9" s="123"/>
      <c r="K9" s="123"/>
      <c r="L9" s="123"/>
      <c r="M9" s="123"/>
      <c r="N9" s="123"/>
      <c r="O9" s="123"/>
      <c r="P9" s="123"/>
      <c r="Q9" s="123"/>
      <c r="R9" s="123"/>
      <c r="S9" s="123"/>
      <c r="T9" s="123"/>
      <c r="U9" s="123"/>
      <c r="V9" s="123"/>
    </row>
    <row r="10" spans="1:22" x14ac:dyDescent="0.2">
      <c r="A10" s="27">
        <f>IFERROR(IF(PAAR!$B$10="English",'Add Info-Info Supp-Info Ad'!$A10,IF(PAAR!$B$10="Français",VLOOKUP('Add Info-Info Supp-Info Ad'!$A10,For_EN[],3,0),IF(PAAR!$B$10="Español",VLOOKUP('Add Info-Info Supp-Info Ad'!$A10,For_EN[[Español]:[English]],2,0)))),0)</f>
        <v>0</v>
      </c>
      <c r="B10" s="27">
        <f>IFERROR(IF(PAAR!$B$10="English",'Add Info-Info Supp-Info Ad'!$B10,IF(PAAR!$B$10="Français",VLOOKUP('Add Info-Info Supp-Info Ad'!$B10,For_EN[],3,0),IF(PAAR!$B$10="Español",VLOOKUP('Add Info-Info Supp-Info Ad'!$B10,For_EN[[Español]:[English]],2,0)))),0)</f>
        <v>0</v>
      </c>
      <c r="C10" s="27">
        <f>IFERROR(IF(PAAR!$B$10="English",'Add Info-Info Supp-Info Ad'!$C10,IF(PAAR!$B$10="Français",VLOOKUP('Add Info-Info Supp-Info Ad'!$C10,For_EN[],3,0),IF(PAAR!$B$10="Español",VLOOKUP('Add Info-Info Supp-Info Ad'!$C10,For_EN[[Español]:[English]],2,0)))),0)</f>
        <v>0</v>
      </c>
      <c r="D10" s="123">
        <f>'Add Info-Info Supp-Info Ad'!D10</f>
        <v>0</v>
      </c>
      <c r="E10" s="123"/>
      <c r="F10" s="123"/>
      <c r="G10" s="123"/>
      <c r="H10" s="123"/>
      <c r="I10" s="123"/>
      <c r="J10" s="123"/>
      <c r="K10" s="123"/>
      <c r="L10" s="123"/>
      <c r="M10" s="123"/>
      <c r="N10" s="123"/>
      <c r="O10" s="123"/>
      <c r="P10" s="123"/>
      <c r="Q10" s="123"/>
      <c r="R10" s="123"/>
      <c r="S10" s="123"/>
      <c r="T10" s="123"/>
      <c r="U10" s="123"/>
      <c r="V10" s="123"/>
    </row>
    <row r="11" spans="1:22" x14ac:dyDescent="0.2">
      <c r="A11" s="27">
        <f>IFERROR(IF(PAAR!$B$10="English",'Add Info-Info Supp-Info Ad'!$A11,IF(PAAR!$B$10="Français",VLOOKUP('Add Info-Info Supp-Info Ad'!$A11,For_EN[],3,0),IF(PAAR!$B$10="Español",VLOOKUP('Add Info-Info Supp-Info Ad'!$A11,For_EN[[Español]:[English]],2,0)))),0)</f>
        <v>0</v>
      </c>
      <c r="B11" s="27">
        <f>IFERROR(IF(PAAR!$B$10="English",'Add Info-Info Supp-Info Ad'!$B11,IF(PAAR!$B$10="Français",VLOOKUP('Add Info-Info Supp-Info Ad'!$B11,For_EN[],3,0),IF(PAAR!$B$10="Español",VLOOKUP('Add Info-Info Supp-Info Ad'!$B11,For_EN[[Español]:[English]],2,0)))),0)</f>
        <v>0</v>
      </c>
      <c r="C11" s="27">
        <f>IFERROR(IF(PAAR!$B$10="English",'Add Info-Info Supp-Info Ad'!$C11,IF(PAAR!$B$10="Français",VLOOKUP('Add Info-Info Supp-Info Ad'!$C11,For_EN[],3,0),IF(PAAR!$B$10="Español",VLOOKUP('Add Info-Info Supp-Info Ad'!$C11,For_EN[[Español]:[English]],2,0)))),0)</f>
        <v>0</v>
      </c>
      <c r="D11" s="123">
        <f>'Add Info-Info Supp-Info Ad'!D11</f>
        <v>0</v>
      </c>
      <c r="E11" s="123"/>
      <c r="F11" s="123"/>
      <c r="G11" s="123"/>
      <c r="H11" s="123"/>
      <c r="I11" s="123"/>
      <c r="J11" s="123"/>
      <c r="K11" s="123"/>
      <c r="L11" s="123"/>
      <c r="M11" s="123"/>
      <c r="N11" s="123"/>
      <c r="O11" s="123"/>
      <c r="P11" s="123"/>
      <c r="Q11" s="123"/>
      <c r="R11" s="123"/>
      <c r="S11" s="123"/>
      <c r="T11" s="123"/>
      <c r="U11" s="123"/>
      <c r="V11" s="123"/>
    </row>
    <row r="12" spans="1:22" x14ac:dyDescent="0.2">
      <c r="A12" s="27">
        <f>IFERROR(IF(PAAR!$B$10="English",'Add Info-Info Supp-Info Ad'!$A12,IF(PAAR!$B$10="Français",VLOOKUP('Add Info-Info Supp-Info Ad'!$A12,For_EN[],3,0),IF(PAAR!$B$10="Español",VLOOKUP('Add Info-Info Supp-Info Ad'!$A12,For_EN[[Español]:[English]],2,0)))),0)</f>
        <v>0</v>
      </c>
      <c r="B12" s="27">
        <f>IFERROR(IF(PAAR!$B$10="English",'Add Info-Info Supp-Info Ad'!$B12,IF(PAAR!$B$10="Français",VLOOKUP('Add Info-Info Supp-Info Ad'!$B12,For_EN[],3,0),IF(PAAR!$B$10="Español",VLOOKUP('Add Info-Info Supp-Info Ad'!$B12,For_EN[[Español]:[English]],2,0)))),0)</f>
        <v>0</v>
      </c>
      <c r="C12" s="27">
        <f>IFERROR(IF(PAAR!$B$10="English",'Add Info-Info Supp-Info Ad'!$C12,IF(PAAR!$B$10="Français",VLOOKUP('Add Info-Info Supp-Info Ad'!$C12,For_EN[],3,0),IF(PAAR!$B$10="Español",VLOOKUP('Add Info-Info Supp-Info Ad'!$C12,For_EN[[Español]:[English]],2,0)))),0)</f>
        <v>0</v>
      </c>
      <c r="D12" s="123">
        <f>'Add Info-Info Supp-Info Ad'!D12</f>
        <v>0</v>
      </c>
      <c r="E12" s="123"/>
      <c r="F12" s="123"/>
      <c r="G12" s="123"/>
      <c r="H12" s="123"/>
      <c r="I12" s="123"/>
      <c r="J12" s="123"/>
      <c r="K12" s="123"/>
      <c r="L12" s="123"/>
      <c r="M12" s="123"/>
      <c r="N12" s="123"/>
      <c r="O12" s="123"/>
      <c r="P12" s="123"/>
      <c r="Q12" s="123"/>
      <c r="R12" s="123"/>
      <c r="S12" s="123"/>
      <c r="T12" s="123"/>
      <c r="U12" s="123"/>
      <c r="V12" s="123"/>
    </row>
    <row r="13" spans="1:22" x14ac:dyDescent="0.2">
      <c r="A13" s="27">
        <f>IFERROR(IF(PAAR!$B$10="English",'Add Info-Info Supp-Info Ad'!$A13,IF(PAAR!$B$10="Français",VLOOKUP('Add Info-Info Supp-Info Ad'!$A13,For_EN[],3,0),IF(PAAR!$B$10="Español",VLOOKUP('Add Info-Info Supp-Info Ad'!$A13,For_EN[[Español]:[English]],2,0)))),0)</f>
        <v>0</v>
      </c>
      <c r="B13" s="27">
        <f>IFERROR(IF(PAAR!$B$10="English",'Add Info-Info Supp-Info Ad'!$B13,IF(PAAR!$B$10="Français",VLOOKUP('Add Info-Info Supp-Info Ad'!$B13,For_EN[],3,0),IF(PAAR!$B$10="Español",VLOOKUP('Add Info-Info Supp-Info Ad'!$B13,For_EN[[Español]:[English]],2,0)))),0)</f>
        <v>0</v>
      </c>
      <c r="C13" s="27">
        <f>IFERROR(IF(PAAR!$B$10="English",'Add Info-Info Supp-Info Ad'!$C13,IF(PAAR!$B$10="Français",VLOOKUP('Add Info-Info Supp-Info Ad'!$C13,For_EN[],3,0),IF(PAAR!$B$10="Español",VLOOKUP('Add Info-Info Supp-Info Ad'!$C13,For_EN[[Español]:[English]],2,0)))),0)</f>
        <v>0</v>
      </c>
      <c r="D13" s="123">
        <f>'Add Info-Info Supp-Info Ad'!D13</f>
        <v>0</v>
      </c>
      <c r="E13" s="123"/>
      <c r="F13" s="123"/>
      <c r="G13" s="123"/>
      <c r="H13" s="123"/>
      <c r="I13" s="123"/>
      <c r="J13" s="123"/>
      <c r="K13" s="123"/>
      <c r="L13" s="123"/>
      <c r="M13" s="123"/>
      <c r="N13" s="123"/>
      <c r="O13" s="123"/>
      <c r="P13" s="123"/>
      <c r="Q13" s="123"/>
      <c r="R13" s="123"/>
      <c r="S13" s="123"/>
      <c r="T13" s="123"/>
      <c r="U13" s="123"/>
      <c r="V13" s="123"/>
    </row>
    <row r="14" spans="1:22" x14ac:dyDescent="0.2">
      <c r="A14" s="27">
        <f>IFERROR(IF(PAAR!$B$10="English",'Add Info-Info Supp-Info Ad'!$A14,IF(PAAR!$B$10="Français",VLOOKUP('Add Info-Info Supp-Info Ad'!$A14,For_EN[],3,0),IF(PAAR!$B$10="Español",VLOOKUP('Add Info-Info Supp-Info Ad'!$A14,For_EN[[Español]:[English]],2,0)))),0)</f>
        <v>0</v>
      </c>
      <c r="B14" s="27">
        <f>IFERROR(IF(PAAR!$B$10="English",'Add Info-Info Supp-Info Ad'!$B14,IF(PAAR!$B$10="Français",VLOOKUP('Add Info-Info Supp-Info Ad'!$B14,For_EN[],3,0),IF(PAAR!$B$10="Español",VLOOKUP('Add Info-Info Supp-Info Ad'!$B14,For_EN[[Español]:[English]],2,0)))),0)</f>
        <v>0</v>
      </c>
      <c r="C14" s="27">
        <f>IFERROR(IF(PAAR!$B$10="English",'Add Info-Info Supp-Info Ad'!$C14,IF(PAAR!$B$10="Français",VLOOKUP('Add Info-Info Supp-Info Ad'!$C14,For_EN[],3,0),IF(PAAR!$B$10="Español",VLOOKUP('Add Info-Info Supp-Info Ad'!$C14,For_EN[[Español]:[English]],2,0)))),0)</f>
        <v>0</v>
      </c>
      <c r="D14" s="123">
        <f>'Add Info-Info Supp-Info Ad'!D14</f>
        <v>0</v>
      </c>
      <c r="E14" s="123"/>
      <c r="F14" s="123"/>
      <c r="G14" s="123"/>
      <c r="H14" s="123"/>
      <c r="I14" s="123"/>
      <c r="J14" s="123"/>
      <c r="K14" s="123"/>
      <c r="L14" s="123"/>
      <c r="M14" s="123"/>
      <c r="N14" s="123"/>
      <c r="O14" s="123"/>
      <c r="P14" s="123"/>
      <c r="Q14" s="123"/>
      <c r="R14" s="123"/>
      <c r="S14" s="123"/>
      <c r="T14" s="123"/>
      <c r="U14" s="123"/>
      <c r="V14" s="123"/>
    </row>
    <row r="15" spans="1:22" x14ac:dyDescent="0.2">
      <c r="A15" s="27">
        <f>IFERROR(IF(PAAR!$B$10="English",'Add Info-Info Supp-Info Ad'!$A15,IF(PAAR!$B$10="Français",VLOOKUP('Add Info-Info Supp-Info Ad'!$A15,For_EN[],3,0),IF(PAAR!$B$10="Español",VLOOKUP('Add Info-Info Supp-Info Ad'!$A15,For_EN[[Español]:[English]],2,0)))),0)</f>
        <v>0</v>
      </c>
      <c r="B15" s="27">
        <f>IFERROR(IF(PAAR!$B$10="English",'Add Info-Info Supp-Info Ad'!$B15,IF(PAAR!$B$10="Français",VLOOKUP('Add Info-Info Supp-Info Ad'!$B15,For_EN[],3,0),IF(PAAR!$B$10="Español",VLOOKUP('Add Info-Info Supp-Info Ad'!$B15,For_EN[[Español]:[English]],2,0)))),0)</f>
        <v>0</v>
      </c>
      <c r="C15" s="27">
        <f>IFERROR(IF(PAAR!$B$10="English",'Add Info-Info Supp-Info Ad'!$C15,IF(PAAR!$B$10="Français",VLOOKUP('Add Info-Info Supp-Info Ad'!$C15,For_EN[],3,0),IF(PAAR!$B$10="Español",VLOOKUP('Add Info-Info Supp-Info Ad'!$C15,For_EN[[Español]:[English]],2,0)))),0)</f>
        <v>0</v>
      </c>
      <c r="D15" s="123">
        <f>'Add Info-Info Supp-Info Ad'!D15</f>
        <v>0</v>
      </c>
      <c r="E15" s="123"/>
      <c r="F15" s="123"/>
      <c r="G15" s="123"/>
      <c r="H15" s="123"/>
      <c r="I15" s="123"/>
      <c r="J15" s="123"/>
      <c r="K15" s="123"/>
      <c r="L15" s="123"/>
      <c r="M15" s="123"/>
      <c r="N15" s="123"/>
      <c r="O15" s="123"/>
      <c r="P15" s="123"/>
      <c r="Q15" s="123"/>
      <c r="R15" s="123"/>
      <c r="S15" s="123"/>
      <c r="T15" s="123"/>
      <c r="U15" s="123"/>
      <c r="V15" s="123"/>
    </row>
    <row r="16" spans="1:22" x14ac:dyDescent="0.2">
      <c r="A16" s="27">
        <f>IFERROR(IF(PAAR!$B$10="English",'Add Info-Info Supp-Info Ad'!$A16,IF(PAAR!$B$10="Français",VLOOKUP('Add Info-Info Supp-Info Ad'!$A16,For_EN[],3,0),IF(PAAR!$B$10="Español",VLOOKUP('Add Info-Info Supp-Info Ad'!$A16,For_EN[[Español]:[English]],2,0)))),0)</f>
        <v>0</v>
      </c>
      <c r="B16" s="27">
        <f>IFERROR(IF(PAAR!$B$10="English",'Add Info-Info Supp-Info Ad'!$B16,IF(PAAR!$B$10="Français",VLOOKUP('Add Info-Info Supp-Info Ad'!$B16,For_EN[],3,0),IF(PAAR!$B$10="Español",VLOOKUP('Add Info-Info Supp-Info Ad'!$B16,For_EN[[Español]:[English]],2,0)))),0)</f>
        <v>0</v>
      </c>
      <c r="C16" s="27">
        <f>IFERROR(IF(PAAR!$B$10="English",'Add Info-Info Supp-Info Ad'!$C16,IF(PAAR!$B$10="Français",VLOOKUP('Add Info-Info Supp-Info Ad'!$C16,For_EN[],3,0),IF(PAAR!$B$10="Español",VLOOKUP('Add Info-Info Supp-Info Ad'!$C16,For_EN[[Español]:[English]],2,0)))),0)</f>
        <v>0</v>
      </c>
      <c r="D16" s="123">
        <f>'Add Info-Info Supp-Info Ad'!D16</f>
        <v>0</v>
      </c>
      <c r="E16" s="123"/>
      <c r="F16" s="123"/>
      <c r="G16" s="123"/>
      <c r="H16" s="123"/>
      <c r="I16" s="123"/>
      <c r="J16" s="123"/>
      <c r="K16" s="123"/>
      <c r="L16" s="123"/>
      <c r="M16" s="123"/>
      <c r="N16" s="123"/>
      <c r="O16" s="123"/>
      <c r="P16" s="123"/>
      <c r="Q16" s="123"/>
      <c r="R16" s="123"/>
      <c r="S16" s="123"/>
      <c r="T16" s="123"/>
      <c r="U16" s="123"/>
      <c r="V16" s="123"/>
    </row>
    <row r="17" spans="1:22" x14ac:dyDescent="0.2">
      <c r="A17" s="27">
        <f>IFERROR(IF(PAAR!$B$10="English",'Add Info-Info Supp-Info Ad'!$A17,IF(PAAR!$B$10="Français",VLOOKUP('Add Info-Info Supp-Info Ad'!$A17,For_EN[],3,0),IF(PAAR!$B$10="Español",VLOOKUP('Add Info-Info Supp-Info Ad'!$A17,For_EN[[Español]:[English]],2,0)))),0)</f>
        <v>0</v>
      </c>
      <c r="B17" s="27">
        <f>IFERROR(IF(PAAR!$B$10="English",'Add Info-Info Supp-Info Ad'!$B17,IF(PAAR!$B$10="Français",VLOOKUP('Add Info-Info Supp-Info Ad'!$B17,For_EN[],3,0),IF(PAAR!$B$10="Español",VLOOKUP('Add Info-Info Supp-Info Ad'!$B17,For_EN[[Español]:[English]],2,0)))),0)</f>
        <v>0</v>
      </c>
      <c r="C17" s="27">
        <f>IFERROR(IF(PAAR!$B$10="English",'Add Info-Info Supp-Info Ad'!$C17,IF(PAAR!$B$10="Français",VLOOKUP('Add Info-Info Supp-Info Ad'!$C17,For_EN[],3,0),IF(PAAR!$B$10="Español",VLOOKUP('Add Info-Info Supp-Info Ad'!$C17,For_EN[[Español]:[English]],2,0)))),0)</f>
        <v>0</v>
      </c>
      <c r="D17" s="123">
        <f>'Add Info-Info Supp-Info Ad'!D17</f>
        <v>0</v>
      </c>
      <c r="E17" s="123"/>
      <c r="F17" s="123"/>
      <c r="G17" s="123"/>
      <c r="H17" s="123"/>
      <c r="I17" s="123"/>
      <c r="J17" s="123"/>
      <c r="K17" s="123"/>
      <c r="L17" s="123"/>
      <c r="M17" s="123"/>
      <c r="N17" s="123"/>
      <c r="O17" s="123"/>
      <c r="P17" s="123"/>
      <c r="Q17" s="123"/>
      <c r="R17" s="123"/>
      <c r="S17" s="123"/>
      <c r="T17" s="123"/>
      <c r="U17" s="123"/>
      <c r="V17" s="123"/>
    </row>
    <row r="18" spans="1:22" x14ac:dyDescent="0.2">
      <c r="A18" s="27">
        <f>IFERROR(IF(PAAR!$B$10="English",'Add Info-Info Supp-Info Ad'!$A18,IF(PAAR!$B$10="Français",VLOOKUP('Add Info-Info Supp-Info Ad'!$A18,For_EN[],3,0),IF(PAAR!$B$10="Español",VLOOKUP('Add Info-Info Supp-Info Ad'!$A18,For_EN[[Español]:[English]],2,0)))),0)</f>
        <v>0</v>
      </c>
      <c r="B18" s="27">
        <f>IFERROR(IF(PAAR!$B$10="English",'Add Info-Info Supp-Info Ad'!$B18,IF(PAAR!$B$10="Français",VLOOKUP('Add Info-Info Supp-Info Ad'!$B18,For_EN[],3,0),IF(PAAR!$B$10="Español",VLOOKUP('Add Info-Info Supp-Info Ad'!$B18,For_EN[[Español]:[English]],2,0)))),0)</f>
        <v>0</v>
      </c>
      <c r="C18" s="27">
        <f>IFERROR(IF(PAAR!$B$10="English",'Add Info-Info Supp-Info Ad'!$C18,IF(PAAR!$B$10="Français",VLOOKUP('Add Info-Info Supp-Info Ad'!$C18,For_EN[],3,0),IF(PAAR!$B$10="Español",VLOOKUP('Add Info-Info Supp-Info Ad'!$C18,For_EN[[Español]:[English]],2,0)))),0)</f>
        <v>0</v>
      </c>
      <c r="D18" s="123">
        <f>'Add Info-Info Supp-Info Ad'!D18</f>
        <v>0</v>
      </c>
      <c r="E18" s="123"/>
      <c r="F18" s="123"/>
      <c r="G18" s="123"/>
      <c r="H18" s="123"/>
      <c r="I18" s="123"/>
      <c r="J18" s="123"/>
      <c r="K18" s="123"/>
      <c r="L18" s="123"/>
      <c r="M18" s="123"/>
      <c r="N18" s="123"/>
      <c r="O18" s="123"/>
      <c r="P18" s="123"/>
      <c r="Q18" s="123"/>
      <c r="R18" s="123"/>
      <c r="S18" s="123"/>
      <c r="T18" s="123"/>
      <c r="U18" s="123"/>
      <c r="V18" s="123"/>
    </row>
    <row r="19" spans="1:22" x14ac:dyDescent="0.2">
      <c r="A19" s="27">
        <f>IFERROR(IF(PAAR!$B$10="English",'Add Info-Info Supp-Info Ad'!$A19,IF(PAAR!$B$10="Français",VLOOKUP('Add Info-Info Supp-Info Ad'!$A19,For_EN[],3,0),IF(PAAR!$B$10="Español",VLOOKUP('Add Info-Info Supp-Info Ad'!$A19,For_EN[[Español]:[English]],2,0)))),0)</f>
        <v>0</v>
      </c>
      <c r="B19" s="27">
        <f>IFERROR(IF(PAAR!$B$10="English",'Add Info-Info Supp-Info Ad'!$B19,IF(PAAR!$B$10="Français",VLOOKUP('Add Info-Info Supp-Info Ad'!$B19,For_EN[],3,0),IF(PAAR!$B$10="Español",VLOOKUP('Add Info-Info Supp-Info Ad'!$B19,For_EN[[Español]:[English]],2,0)))),0)</f>
        <v>0</v>
      </c>
      <c r="C19" s="27">
        <f>IFERROR(IF(PAAR!$B$10="English",'Add Info-Info Supp-Info Ad'!$C19,IF(PAAR!$B$10="Français",VLOOKUP('Add Info-Info Supp-Info Ad'!$C19,For_EN[],3,0),IF(PAAR!$B$10="Español",VLOOKUP('Add Info-Info Supp-Info Ad'!$C19,For_EN[[Español]:[English]],2,0)))),0)</f>
        <v>0</v>
      </c>
      <c r="D19" s="123">
        <f>'Add Info-Info Supp-Info Ad'!D19</f>
        <v>0</v>
      </c>
      <c r="E19" s="123"/>
      <c r="F19" s="123"/>
      <c r="G19" s="123"/>
      <c r="H19" s="123"/>
      <c r="I19" s="123"/>
      <c r="J19" s="123"/>
      <c r="K19" s="123"/>
      <c r="L19" s="123"/>
      <c r="M19" s="123"/>
      <c r="N19" s="123"/>
      <c r="O19" s="123"/>
      <c r="P19" s="123"/>
      <c r="Q19" s="123"/>
      <c r="R19" s="123"/>
      <c r="S19" s="123"/>
      <c r="T19" s="123"/>
      <c r="U19" s="123"/>
      <c r="V19" s="123"/>
    </row>
    <row r="20" spans="1:22" x14ac:dyDescent="0.2">
      <c r="A20" s="27">
        <f>IFERROR(IF(PAAR!$B$10="English",'Add Info-Info Supp-Info Ad'!$A20,IF(PAAR!$B$10="Français",VLOOKUP('Add Info-Info Supp-Info Ad'!$A20,For_EN[],3,0),IF(PAAR!$B$10="Español",VLOOKUP('Add Info-Info Supp-Info Ad'!$A20,For_EN[[Español]:[English]],2,0)))),0)</f>
        <v>0</v>
      </c>
      <c r="B20" s="27">
        <f>IFERROR(IF(PAAR!$B$10="English",'Add Info-Info Supp-Info Ad'!$B20,IF(PAAR!$B$10="Français",VLOOKUP('Add Info-Info Supp-Info Ad'!$B20,For_EN[],3,0),IF(PAAR!$B$10="Español",VLOOKUP('Add Info-Info Supp-Info Ad'!$B20,For_EN[[Español]:[English]],2,0)))),0)</f>
        <v>0</v>
      </c>
      <c r="C20" s="27">
        <f>IFERROR(IF(PAAR!$B$10="English",'Add Info-Info Supp-Info Ad'!$C20,IF(PAAR!$B$10="Français",VLOOKUP('Add Info-Info Supp-Info Ad'!$C20,For_EN[],3,0),IF(PAAR!$B$10="Español",VLOOKUP('Add Info-Info Supp-Info Ad'!$C20,For_EN[[Español]:[English]],2,0)))),0)</f>
        <v>0</v>
      </c>
      <c r="D20" s="123">
        <f>'Add Info-Info Supp-Info Ad'!D20</f>
        <v>0</v>
      </c>
      <c r="E20" s="123"/>
      <c r="F20" s="123"/>
      <c r="G20" s="123"/>
      <c r="H20" s="123"/>
      <c r="I20" s="123"/>
      <c r="J20" s="123"/>
      <c r="K20" s="123"/>
      <c r="L20" s="123"/>
      <c r="M20" s="123"/>
      <c r="N20" s="123"/>
      <c r="O20" s="123"/>
      <c r="P20" s="123"/>
      <c r="Q20" s="123"/>
      <c r="R20" s="123"/>
      <c r="S20" s="123"/>
      <c r="T20" s="123"/>
      <c r="U20" s="123"/>
      <c r="V20" s="123"/>
    </row>
    <row r="21" spans="1:22" x14ac:dyDescent="0.2">
      <c r="A21" s="27">
        <f>IFERROR(IF(PAAR!$B$10="English",'Add Info-Info Supp-Info Ad'!$A21,IF(PAAR!$B$10="Français",VLOOKUP('Add Info-Info Supp-Info Ad'!$A21,For_EN[],3,0),IF(PAAR!$B$10="Español",VLOOKUP('Add Info-Info Supp-Info Ad'!$A21,For_EN[[Español]:[English]],2,0)))),0)</f>
        <v>0</v>
      </c>
      <c r="B21" s="27">
        <f>IFERROR(IF(PAAR!$B$10="English",'Add Info-Info Supp-Info Ad'!$B21,IF(PAAR!$B$10="Français",VLOOKUP('Add Info-Info Supp-Info Ad'!$B21,For_EN[],3,0),IF(PAAR!$B$10="Español",VLOOKUP('Add Info-Info Supp-Info Ad'!$B21,For_EN[[Español]:[English]],2,0)))),0)</f>
        <v>0</v>
      </c>
      <c r="C21" s="27">
        <f>IFERROR(IF(PAAR!$B$10="English",'Add Info-Info Supp-Info Ad'!$C21,IF(PAAR!$B$10="Français",VLOOKUP('Add Info-Info Supp-Info Ad'!$C21,For_EN[],3,0),IF(PAAR!$B$10="Español",VLOOKUP('Add Info-Info Supp-Info Ad'!$C21,For_EN[[Español]:[English]],2,0)))),0)</f>
        <v>0</v>
      </c>
      <c r="D21" s="123">
        <f>'Add Info-Info Supp-Info Ad'!D21</f>
        <v>0</v>
      </c>
      <c r="E21" s="123"/>
      <c r="F21" s="123"/>
      <c r="G21" s="123"/>
      <c r="H21" s="123"/>
      <c r="I21" s="123"/>
      <c r="J21" s="123"/>
      <c r="K21" s="123"/>
      <c r="L21" s="123"/>
      <c r="M21" s="123"/>
      <c r="N21" s="123"/>
      <c r="O21" s="123"/>
      <c r="P21" s="123"/>
      <c r="Q21" s="123"/>
      <c r="R21" s="123"/>
      <c r="S21" s="123"/>
      <c r="T21" s="123"/>
      <c r="U21" s="123"/>
      <c r="V21" s="123"/>
    </row>
    <row r="22" spans="1:22" x14ac:dyDescent="0.2">
      <c r="A22" s="27">
        <f>IFERROR(IF(PAAR!$B$10="English",'Add Info-Info Supp-Info Ad'!$A22,IF(PAAR!$B$10="Français",VLOOKUP('Add Info-Info Supp-Info Ad'!$A22,For_EN[],3,0),IF(PAAR!$B$10="Español",VLOOKUP('Add Info-Info Supp-Info Ad'!$A22,For_EN[[Español]:[English]],2,0)))),0)</f>
        <v>0</v>
      </c>
      <c r="B22" s="27">
        <f>IFERROR(IF(PAAR!$B$10="English",'Add Info-Info Supp-Info Ad'!$B22,IF(PAAR!$B$10="Français",VLOOKUP('Add Info-Info Supp-Info Ad'!$B22,For_EN[],3,0),IF(PAAR!$B$10="Español",VLOOKUP('Add Info-Info Supp-Info Ad'!$B22,For_EN[[Español]:[English]],2,0)))),0)</f>
        <v>0</v>
      </c>
      <c r="C22" s="27">
        <f>IFERROR(IF(PAAR!$B$10="English",'Add Info-Info Supp-Info Ad'!$C22,IF(PAAR!$B$10="Français",VLOOKUP('Add Info-Info Supp-Info Ad'!$C22,For_EN[],3,0),IF(PAAR!$B$10="Español",VLOOKUP('Add Info-Info Supp-Info Ad'!$C22,For_EN[[Español]:[English]],2,0)))),0)</f>
        <v>0</v>
      </c>
      <c r="D22" s="123">
        <f>'Add Info-Info Supp-Info Ad'!D22</f>
        <v>0</v>
      </c>
      <c r="E22" s="123"/>
      <c r="F22" s="123"/>
      <c r="G22" s="123"/>
      <c r="H22" s="123"/>
      <c r="I22" s="123"/>
      <c r="J22" s="123"/>
      <c r="K22" s="123"/>
      <c r="L22" s="123"/>
      <c r="M22" s="123"/>
      <c r="N22" s="123"/>
      <c r="O22" s="123"/>
      <c r="P22" s="123"/>
      <c r="Q22" s="123"/>
      <c r="R22" s="123"/>
      <c r="S22" s="123"/>
      <c r="T22" s="123"/>
      <c r="U22" s="123"/>
      <c r="V22" s="123"/>
    </row>
    <row r="23" spans="1:22" x14ac:dyDescent="0.2">
      <c r="A23" s="27">
        <f>IFERROR(IF(PAAR!$B$10="English",'Add Info-Info Supp-Info Ad'!$A23,IF(PAAR!$B$10="Français",VLOOKUP('Add Info-Info Supp-Info Ad'!$A23,For_EN[],3,0),IF(PAAR!$B$10="Español",VLOOKUP('Add Info-Info Supp-Info Ad'!$A23,For_EN[[Español]:[English]],2,0)))),0)</f>
        <v>0</v>
      </c>
      <c r="B23" s="27">
        <f>IFERROR(IF(PAAR!$B$10="English",'Add Info-Info Supp-Info Ad'!$B23,IF(PAAR!$B$10="Français",VLOOKUP('Add Info-Info Supp-Info Ad'!$B23,For_EN[],3,0),IF(PAAR!$B$10="Español",VLOOKUP('Add Info-Info Supp-Info Ad'!$B23,For_EN[[Español]:[English]],2,0)))),0)</f>
        <v>0</v>
      </c>
      <c r="C23" s="27">
        <f>IFERROR(IF(PAAR!$B$10="English",'Add Info-Info Supp-Info Ad'!$C23,IF(PAAR!$B$10="Français",VLOOKUP('Add Info-Info Supp-Info Ad'!$C23,For_EN[],3,0),IF(PAAR!$B$10="Español",VLOOKUP('Add Info-Info Supp-Info Ad'!$C23,For_EN[[Español]:[English]],2,0)))),0)</f>
        <v>0</v>
      </c>
      <c r="D23" s="123">
        <f>'Add Info-Info Supp-Info Ad'!D23</f>
        <v>0</v>
      </c>
      <c r="E23" s="123"/>
      <c r="F23" s="123"/>
      <c r="G23" s="123"/>
      <c r="H23" s="123"/>
      <c r="I23" s="123"/>
      <c r="J23" s="123"/>
      <c r="K23" s="123"/>
      <c r="L23" s="123"/>
      <c r="M23" s="123"/>
      <c r="N23" s="123"/>
      <c r="O23" s="123"/>
      <c r="P23" s="123"/>
      <c r="Q23" s="123"/>
      <c r="R23" s="123"/>
      <c r="S23" s="123"/>
      <c r="T23" s="123"/>
      <c r="U23" s="123"/>
      <c r="V23" s="123"/>
    </row>
    <row r="24" spans="1:22" x14ac:dyDescent="0.2">
      <c r="A24" s="27">
        <f>IFERROR(IF(PAAR!$B$10="English",'Add Info-Info Supp-Info Ad'!$A24,IF(PAAR!$B$10="Français",VLOOKUP('Add Info-Info Supp-Info Ad'!$A24,For_EN[],3,0),IF(PAAR!$B$10="Español",VLOOKUP('Add Info-Info Supp-Info Ad'!$A24,For_EN[[Español]:[English]],2,0)))),0)</f>
        <v>0</v>
      </c>
      <c r="B24" s="27">
        <f>IFERROR(IF(PAAR!$B$10="English",'Add Info-Info Supp-Info Ad'!$B24,IF(PAAR!$B$10="Français",VLOOKUP('Add Info-Info Supp-Info Ad'!$B24,For_EN[],3,0),IF(PAAR!$B$10="Español",VLOOKUP('Add Info-Info Supp-Info Ad'!$B24,For_EN[[Español]:[English]],2,0)))),0)</f>
        <v>0</v>
      </c>
      <c r="C24" s="27">
        <f>IFERROR(IF(PAAR!$B$10="English",'Add Info-Info Supp-Info Ad'!$C24,IF(PAAR!$B$10="Français",VLOOKUP('Add Info-Info Supp-Info Ad'!$C24,For_EN[],3,0),IF(PAAR!$B$10="Español",VLOOKUP('Add Info-Info Supp-Info Ad'!$C24,For_EN[[Español]:[English]],2,0)))),0)</f>
        <v>0</v>
      </c>
      <c r="D24" s="123">
        <f>'Add Info-Info Supp-Info Ad'!D24</f>
        <v>0</v>
      </c>
      <c r="E24" s="123"/>
      <c r="F24" s="123"/>
      <c r="G24" s="123"/>
      <c r="H24" s="123"/>
      <c r="I24" s="123"/>
      <c r="J24" s="123"/>
      <c r="K24" s="123"/>
      <c r="L24" s="123"/>
      <c r="M24" s="123"/>
      <c r="N24" s="123"/>
      <c r="O24" s="123"/>
      <c r="P24" s="123"/>
      <c r="Q24" s="123"/>
      <c r="R24" s="123"/>
      <c r="S24" s="123"/>
      <c r="T24" s="123"/>
      <c r="U24" s="123"/>
      <c r="V24" s="123"/>
    </row>
    <row r="25" spans="1:22" x14ac:dyDescent="0.2">
      <c r="A25" s="27">
        <f>IFERROR(IF(PAAR!$B$10="English",'Add Info-Info Supp-Info Ad'!$A25,IF(PAAR!$B$10="Français",VLOOKUP('Add Info-Info Supp-Info Ad'!$A25,For_EN[],3,0),IF(PAAR!$B$10="Español",VLOOKUP('Add Info-Info Supp-Info Ad'!$A25,For_EN[[Español]:[English]],2,0)))),0)</f>
        <v>0</v>
      </c>
      <c r="B25" s="27">
        <f>IFERROR(IF(PAAR!$B$10="English",'Add Info-Info Supp-Info Ad'!$B25,IF(PAAR!$B$10="Français",VLOOKUP('Add Info-Info Supp-Info Ad'!$B25,For_EN[],3,0),IF(PAAR!$B$10="Español",VLOOKUP('Add Info-Info Supp-Info Ad'!$B25,For_EN[[Español]:[English]],2,0)))),0)</f>
        <v>0</v>
      </c>
      <c r="C25" s="27">
        <f>IFERROR(IF(PAAR!$B$10="English",'Add Info-Info Supp-Info Ad'!$C25,IF(PAAR!$B$10="Français",VLOOKUP('Add Info-Info Supp-Info Ad'!$C25,For_EN[],3,0),IF(PAAR!$B$10="Español",VLOOKUP('Add Info-Info Supp-Info Ad'!$C25,For_EN[[Español]:[English]],2,0)))),0)</f>
        <v>0</v>
      </c>
      <c r="D25" s="123">
        <f>'Add Info-Info Supp-Info Ad'!D25</f>
        <v>0</v>
      </c>
      <c r="E25" s="123"/>
      <c r="F25" s="123"/>
      <c r="G25" s="123"/>
      <c r="H25" s="123"/>
      <c r="I25" s="123"/>
      <c r="J25" s="123"/>
      <c r="K25" s="123"/>
      <c r="L25" s="123"/>
      <c r="M25" s="123"/>
      <c r="N25" s="123"/>
      <c r="O25" s="123"/>
      <c r="P25" s="123"/>
      <c r="Q25" s="123"/>
      <c r="R25" s="123"/>
      <c r="S25" s="123"/>
      <c r="T25" s="123"/>
      <c r="U25" s="123"/>
      <c r="V25" s="123"/>
    </row>
    <row r="26" spans="1:22" x14ac:dyDescent="0.2">
      <c r="A26" s="27">
        <f>IFERROR(IF(PAAR!$B$10="English",'Add Info-Info Supp-Info Ad'!$A26,IF(PAAR!$B$10="Français",VLOOKUP('Add Info-Info Supp-Info Ad'!$A26,For_EN[],3,0),IF(PAAR!$B$10="Español",VLOOKUP('Add Info-Info Supp-Info Ad'!$A26,For_EN[[Español]:[English]],2,0)))),0)</f>
        <v>0</v>
      </c>
      <c r="B26" s="27">
        <f>IFERROR(IF(PAAR!$B$10="English",'Add Info-Info Supp-Info Ad'!$B26,IF(PAAR!$B$10="Français",VLOOKUP('Add Info-Info Supp-Info Ad'!$B26,For_EN[],3,0),IF(PAAR!$B$10="Español",VLOOKUP('Add Info-Info Supp-Info Ad'!$B26,For_EN[[Español]:[English]],2,0)))),0)</f>
        <v>0</v>
      </c>
      <c r="C26" s="27">
        <f>IFERROR(IF(PAAR!$B$10="English",'Add Info-Info Supp-Info Ad'!$C26,IF(PAAR!$B$10="Français",VLOOKUP('Add Info-Info Supp-Info Ad'!$C26,For_EN[],3,0),IF(PAAR!$B$10="Español",VLOOKUP('Add Info-Info Supp-Info Ad'!$C26,For_EN[[Español]:[English]],2,0)))),0)</f>
        <v>0</v>
      </c>
      <c r="D26" s="123">
        <f>'Add Info-Info Supp-Info Ad'!D26</f>
        <v>0</v>
      </c>
      <c r="E26" s="123"/>
      <c r="F26" s="123"/>
      <c r="G26" s="123"/>
      <c r="H26" s="123"/>
      <c r="I26" s="123"/>
      <c r="J26" s="123"/>
      <c r="K26" s="123"/>
      <c r="L26" s="123"/>
      <c r="M26" s="123"/>
      <c r="N26" s="123"/>
      <c r="O26" s="123"/>
      <c r="P26" s="123"/>
      <c r="Q26" s="123"/>
      <c r="R26" s="123"/>
      <c r="S26" s="123"/>
      <c r="T26" s="123"/>
      <c r="U26" s="123"/>
      <c r="V26" s="123"/>
    </row>
    <row r="27" spans="1:22" x14ac:dyDescent="0.2">
      <c r="A27" s="27">
        <f>IFERROR(IF(PAAR!$B$10="English",'Add Info-Info Supp-Info Ad'!$A27,IF(PAAR!$B$10="Français",VLOOKUP('Add Info-Info Supp-Info Ad'!$A27,For_EN[],3,0),IF(PAAR!$B$10="Español",VLOOKUP('Add Info-Info Supp-Info Ad'!$A27,For_EN[[Español]:[English]],2,0)))),0)</f>
        <v>0</v>
      </c>
      <c r="B27" s="27">
        <f>IFERROR(IF(PAAR!$B$10="English",'Add Info-Info Supp-Info Ad'!$B27,IF(PAAR!$B$10="Français",VLOOKUP('Add Info-Info Supp-Info Ad'!$B27,For_EN[],3,0),IF(PAAR!$B$10="Español",VLOOKUP('Add Info-Info Supp-Info Ad'!$B27,For_EN[[Español]:[English]],2,0)))),0)</f>
        <v>0</v>
      </c>
      <c r="C27" s="27">
        <f>IFERROR(IF(PAAR!$B$10="English",'Add Info-Info Supp-Info Ad'!$C27,IF(PAAR!$B$10="Français",VLOOKUP('Add Info-Info Supp-Info Ad'!$C27,For_EN[],3,0),IF(PAAR!$B$10="Español",VLOOKUP('Add Info-Info Supp-Info Ad'!$C27,For_EN[[Español]:[English]],2,0)))),0)</f>
        <v>0</v>
      </c>
      <c r="D27" s="123">
        <f>'Add Info-Info Supp-Info Ad'!D27</f>
        <v>0</v>
      </c>
      <c r="E27" s="123"/>
      <c r="F27" s="123"/>
      <c r="G27" s="123"/>
      <c r="H27" s="123"/>
      <c r="I27" s="123"/>
      <c r="J27" s="123"/>
      <c r="K27" s="123"/>
      <c r="L27" s="123"/>
      <c r="M27" s="123"/>
      <c r="N27" s="123"/>
      <c r="O27" s="123"/>
      <c r="P27" s="123"/>
      <c r="Q27" s="123"/>
      <c r="R27" s="123"/>
      <c r="S27" s="123"/>
      <c r="T27" s="123"/>
      <c r="U27" s="123"/>
      <c r="V27" s="123"/>
    </row>
    <row r="28" spans="1:22" x14ac:dyDescent="0.2">
      <c r="A28" s="27">
        <f>IFERROR(IF(PAAR!$B$10="English",'Add Info-Info Supp-Info Ad'!$A28,IF(PAAR!$B$10="Français",VLOOKUP('Add Info-Info Supp-Info Ad'!$A28,For_EN[],3,0),IF(PAAR!$B$10="Español",VLOOKUP('Add Info-Info Supp-Info Ad'!$A28,For_EN[[Español]:[English]],2,0)))),0)</f>
        <v>0</v>
      </c>
      <c r="B28" s="27">
        <f>IFERROR(IF(PAAR!$B$10="English",'Add Info-Info Supp-Info Ad'!$B28,IF(PAAR!$B$10="Français",VLOOKUP('Add Info-Info Supp-Info Ad'!$B28,For_EN[],3,0),IF(PAAR!$B$10="Español",VLOOKUP('Add Info-Info Supp-Info Ad'!$B28,For_EN[[Español]:[English]],2,0)))),0)</f>
        <v>0</v>
      </c>
      <c r="C28" s="27">
        <f>IFERROR(IF(PAAR!$B$10="English",'Add Info-Info Supp-Info Ad'!$C28,IF(PAAR!$B$10="Français",VLOOKUP('Add Info-Info Supp-Info Ad'!$C28,For_EN[],3,0),IF(PAAR!$B$10="Español",VLOOKUP('Add Info-Info Supp-Info Ad'!$C28,For_EN[[Español]:[English]],2,0)))),0)</f>
        <v>0</v>
      </c>
      <c r="D28" s="123">
        <f>'Add Info-Info Supp-Info Ad'!D28</f>
        <v>0</v>
      </c>
      <c r="E28" s="123"/>
      <c r="F28" s="123"/>
      <c r="G28" s="123"/>
      <c r="H28" s="123"/>
      <c r="I28" s="123"/>
      <c r="J28" s="123"/>
      <c r="K28" s="123"/>
      <c r="L28" s="123"/>
      <c r="M28" s="123"/>
      <c r="N28" s="123"/>
      <c r="O28" s="123"/>
      <c r="P28" s="123"/>
      <c r="Q28" s="123"/>
      <c r="R28" s="123"/>
      <c r="S28" s="123"/>
      <c r="T28" s="123"/>
      <c r="U28" s="123"/>
      <c r="V28" s="123"/>
    </row>
    <row r="29" spans="1:22" x14ac:dyDescent="0.2">
      <c r="A29" s="27">
        <f>IFERROR(IF(PAAR!$B$10="English",'Add Info-Info Supp-Info Ad'!$A29,IF(PAAR!$B$10="Français",VLOOKUP('Add Info-Info Supp-Info Ad'!$A29,For_EN[],3,0),IF(PAAR!$B$10="Español",VLOOKUP('Add Info-Info Supp-Info Ad'!$A29,For_EN[[Español]:[English]],2,0)))),0)</f>
        <v>0</v>
      </c>
      <c r="B29" s="27">
        <f>IFERROR(IF(PAAR!$B$10="English",'Add Info-Info Supp-Info Ad'!$B29,IF(PAAR!$B$10="Français",VLOOKUP('Add Info-Info Supp-Info Ad'!$B29,For_EN[],3,0),IF(PAAR!$B$10="Español",VLOOKUP('Add Info-Info Supp-Info Ad'!$B29,For_EN[[Español]:[English]],2,0)))),0)</f>
        <v>0</v>
      </c>
      <c r="C29" s="27">
        <f>IFERROR(IF(PAAR!$B$10="English",'Add Info-Info Supp-Info Ad'!$C29,IF(PAAR!$B$10="Français",VLOOKUP('Add Info-Info Supp-Info Ad'!$C29,For_EN[],3,0),IF(PAAR!$B$10="Español",VLOOKUP('Add Info-Info Supp-Info Ad'!$C29,For_EN[[Español]:[English]],2,0)))),0)</f>
        <v>0</v>
      </c>
      <c r="D29" s="123">
        <f>'Add Info-Info Supp-Info Ad'!D29</f>
        <v>0</v>
      </c>
      <c r="E29" s="123"/>
      <c r="F29" s="123"/>
      <c r="G29" s="123"/>
      <c r="H29" s="123"/>
      <c r="I29" s="123"/>
      <c r="J29" s="123"/>
      <c r="K29" s="123"/>
      <c r="L29" s="123"/>
      <c r="M29" s="123"/>
      <c r="N29" s="123"/>
      <c r="O29" s="123"/>
      <c r="P29" s="123"/>
      <c r="Q29" s="123"/>
      <c r="R29" s="123"/>
      <c r="S29" s="123"/>
      <c r="T29" s="123"/>
      <c r="U29" s="123"/>
      <c r="V29" s="123"/>
    </row>
    <row r="30" spans="1:22" x14ac:dyDescent="0.2">
      <c r="A30" s="27">
        <f>IFERROR(IF(PAAR!$B$10="English",'Add Info-Info Supp-Info Ad'!$A30,IF(PAAR!$B$10="Français",VLOOKUP('Add Info-Info Supp-Info Ad'!$A30,For_EN[],3,0),IF(PAAR!$B$10="Español",VLOOKUP('Add Info-Info Supp-Info Ad'!$A30,For_EN[[Español]:[English]],2,0)))),0)</f>
        <v>0</v>
      </c>
      <c r="B30" s="27">
        <f>IFERROR(IF(PAAR!$B$10="English",'Add Info-Info Supp-Info Ad'!$B30,IF(PAAR!$B$10="Français",VLOOKUP('Add Info-Info Supp-Info Ad'!$B30,For_EN[],3,0),IF(PAAR!$B$10="Español",VLOOKUP('Add Info-Info Supp-Info Ad'!$B30,For_EN[[Español]:[English]],2,0)))),0)</f>
        <v>0</v>
      </c>
      <c r="C30" s="27">
        <f>IFERROR(IF(PAAR!$B$10="English",'Add Info-Info Supp-Info Ad'!$C30,IF(PAAR!$B$10="Français",VLOOKUP('Add Info-Info Supp-Info Ad'!$C30,For_EN[],3,0),IF(PAAR!$B$10="Español",VLOOKUP('Add Info-Info Supp-Info Ad'!$C30,For_EN[[Español]:[English]],2,0)))),0)</f>
        <v>0</v>
      </c>
      <c r="D30" s="123">
        <f>'Add Info-Info Supp-Info Ad'!D30</f>
        <v>0</v>
      </c>
      <c r="E30" s="123"/>
      <c r="F30" s="123"/>
      <c r="G30" s="123"/>
      <c r="H30" s="123"/>
      <c r="I30" s="123"/>
      <c r="J30" s="123"/>
      <c r="K30" s="123"/>
      <c r="L30" s="123"/>
      <c r="M30" s="123"/>
      <c r="N30" s="123"/>
      <c r="O30" s="123"/>
      <c r="P30" s="123"/>
      <c r="Q30" s="123"/>
      <c r="R30" s="123"/>
      <c r="S30" s="123"/>
      <c r="T30" s="123"/>
      <c r="U30" s="123"/>
      <c r="V30" s="123"/>
    </row>
    <row r="31" spans="1:22" x14ac:dyDescent="0.2">
      <c r="A31" s="27">
        <f>IFERROR(IF(PAAR!$B$10="English",'Add Info-Info Supp-Info Ad'!$A31,IF(PAAR!$B$10="Français",VLOOKUP('Add Info-Info Supp-Info Ad'!$A31,For_EN[],3,0),IF(PAAR!$B$10="Español",VLOOKUP('Add Info-Info Supp-Info Ad'!$A31,For_EN[[Español]:[English]],2,0)))),0)</f>
        <v>0</v>
      </c>
      <c r="B31" s="27">
        <f>IFERROR(IF(PAAR!$B$10="English",'Add Info-Info Supp-Info Ad'!$B31,IF(PAAR!$B$10="Français",VLOOKUP('Add Info-Info Supp-Info Ad'!$B31,For_EN[],3,0),IF(PAAR!$B$10="Español",VLOOKUP('Add Info-Info Supp-Info Ad'!$B31,For_EN[[Español]:[English]],2,0)))),0)</f>
        <v>0</v>
      </c>
      <c r="C31" s="27">
        <f>IFERROR(IF(PAAR!$B$10="English",'Add Info-Info Supp-Info Ad'!$C31,IF(PAAR!$B$10="Français",VLOOKUP('Add Info-Info Supp-Info Ad'!$C31,For_EN[],3,0),IF(PAAR!$B$10="Español",VLOOKUP('Add Info-Info Supp-Info Ad'!$C31,For_EN[[Español]:[English]],2,0)))),0)</f>
        <v>0</v>
      </c>
      <c r="D31" s="123">
        <f>'Add Info-Info Supp-Info Ad'!D31</f>
        <v>0</v>
      </c>
      <c r="E31" s="123"/>
      <c r="F31" s="123"/>
      <c r="G31" s="123"/>
      <c r="H31" s="123"/>
      <c r="I31" s="123"/>
      <c r="J31" s="123"/>
      <c r="K31" s="123"/>
      <c r="L31" s="123"/>
      <c r="M31" s="123"/>
      <c r="N31" s="123"/>
      <c r="O31" s="123"/>
      <c r="P31" s="123"/>
      <c r="Q31" s="123"/>
      <c r="R31" s="123"/>
      <c r="S31" s="123"/>
      <c r="T31" s="123"/>
      <c r="U31" s="123"/>
      <c r="V31" s="123"/>
    </row>
    <row r="32" spans="1:22" x14ac:dyDescent="0.2">
      <c r="A32" s="27">
        <f>IFERROR(IF(PAAR!$B$10="English",'Add Info-Info Supp-Info Ad'!$A32,IF(PAAR!$B$10="Français",VLOOKUP('Add Info-Info Supp-Info Ad'!$A32,For_EN[],3,0),IF(PAAR!$B$10="Español",VLOOKUP('Add Info-Info Supp-Info Ad'!$A32,For_EN[[Español]:[English]],2,0)))),0)</f>
        <v>0</v>
      </c>
      <c r="B32" s="27">
        <f>IFERROR(IF(PAAR!$B$10="English",'Add Info-Info Supp-Info Ad'!$B32,IF(PAAR!$B$10="Français",VLOOKUP('Add Info-Info Supp-Info Ad'!$B32,For_EN[],3,0),IF(PAAR!$B$10="Español",VLOOKUP('Add Info-Info Supp-Info Ad'!$B32,For_EN[[Español]:[English]],2,0)))),0)</f>
        <v>0</v>
      </c>
      <c r="C32" s="27">
        <f>IFERROR(IF(PAAR!$B$10="English",'Add Info-Info Supp-Info Ad'!$C32,IF(PAAR!$B$10="Français",VLOOKUP('Add Info-Info Supp-Info Ad'!$C32,For_EN[],3,0),IF(PAAR!$B$10="Español",VLOOKUP('Add Info-Info Supp-Info Ad'!$C32,For_EN[[Español]:[English]],2,0)))),0)</f>
        <v>0</v>
      </c>
      <c r="D32" s="123">
        <f>'Add Info-Info Supp-Info Ad'!D32</f>
        <v>0</v>
      </c>
      <c r="E32" s="123"/>
      <c r="F32" s="123"/>
      <c r="G32" s="123"/>
      <c r="H32" s="123"/>
      <c r="I32" s="123"/>
      <c r="J32" s="123"/>
      <c r="K32" s="123"/>
      <c r="L32" s="123"/>
      <c r="M32" s="123"/>
      <c r="N32" s="123"/>
      <c r="O32" s="123"/>
      <c r="P32" s="123"/>
      <c r="Q32" s="123"/>
      <c r="R32" s="123"/>
      <c r="S32" s="123"/>
      <c r="T32" s="123"/>
      <c r="U32" s="123"/>
      <c r="V32" s="123"/>
    </row>
    <row r="33" spans="1:22" x14ac:dyDescent="0.2">
      <c r="A33" s="27">
        <f>IFERROR(IF(PAAR!$B$10="English",'Add Info-Info Supp-Info Ad'!$A33,IF(PAAR!$B$10="Français",VLOOKUP('Add Info-Info Supp-Info Ad'!$A33,For_EN[],3,0),IF(PAAR!$B$10="Español",VLOOKUP('Add Info-Info Supp-Info Ad'!$A33,For_EN[[Español]:[English]],2,0)))),0)</f>
        <v>0</v>
      </c>
      <c r="B33" s="27">
        <f>IFERROR(IF(PAAR!$B$10="English",'Add Info-Info Supp-Info Ad'!$B33,IF(PAAR!$B$10="Français",VLOOKUP('Add Info-Info Supp-Info Ad'!$B33,For_EN[],3,0),IF(PAAR!$B$10="Español",VLOOKUP('Add Info-Info Supp-Info Ad'!$B33,For_EN[[Español]:[English]],2,0)))),0)</f>
        <v>0</v>
      </c>
      <c r="C33" s="27">
        <f>IFERROR(IF(PAAR!$B$10="English",'Add Info-Info Supp-Info Ad'!$C33,IF(PAAR!$B$10="Français",VLOOKUP('Add Info-Info Supp-Info Ad'!$C33,For_EN[],3,0),IF(PAAR!$B$10="Español",VLOOKUP('Add Info-Info Supp-Info Ad'!$C33,For_EN[[Español]:[English]],2,0)))),0)</f>
        <v>0</v>
      </c>
      <c r="D33" s="123">
        <f>'Add Info-Info Supp-Info Ad'!D33</f>
        <v>0</v>
      </c>
      <c r="E33" s="123"/>
      <c r="F33" s="123"/>
      <c r="G33" s="123"/>
      <c r="H33" s="123"/>
      <c r="I33" s="123"/>
      <c r="J33" s="123"/>
      <c r="K33" s="123"/>
      <c r="L33" s="123"/>
      <c r="M33" s="123"/>
      <c r="N33" s="123"/>
      <c r="O33" s="123"/>
      <c r="P33" s="123"/>
      <c r="Q33" s="123"/>
      <c r="R33" s="123"/>
      <c r="S33" s="123"/>
      <c r="T33" s="123"/>
      <c r="U33" s="123"/>
      <c r="V33" s="123"/>
    </row>
    <row r="34" spans="1:22" x14ac:dyDescent="0.2">
      <c r="A34" s="27">
        <f>IFERROR(IF(PAAR!$B$10="English",'Add Info-Info Supp-Info Ad'!$A34,IF(PAAR!$B$10="Français",VLOOKUP('Add Info-Info Supp-Info Ad'!$A34,For_EN[],3,0),IF(PAAR!$B$10="Español",VLOOKUP('Add Info-Info Supp-Info Ad'!$A34,For_EN[[Español]:[English]],2,0)))),0)</f>
        <v>0</v>
      </c>
      <c r="B34" s="27">
        <f>IFERROR(IF(PAAR!$B$10="English",'Add Info-Info Supp-Info Ad'!$B34,IF(PAAR!$B$10="Français",VLOOKUP('Add Info-Info Supp-Info Ad'!$B34,For_EN[],3,0),IF(PAAR!$B$10="Español",VLOOKUP('Add Info-Info Supp-Info Ad'!$B34,For_EN[[Español]:[English]],2,0)))),0)</f>
        <v>0</v>
      </c>
      <c r="C34" s="27">
        <f>IFERROR(IF(PAAR!$B$10="English",'Add Info-Info Supp-Info Ad'!$C34,IF(PAAR!$B$10="Français",VLOOKUP('Add Info-Info Supp-Info Ad'!$C34,For_EN[],3,0),IF(PAAR!$B$10="Español",VLOOKUP('Add Info-Info Supp-Info Ad'!$C34,For_EN[[Español]:[English]],2,0)))),0)</f>
        <v>0</v>
      </c>
      <c r="D34" s="123">
        <f>'Add Info-Info Supp-Info Ad'!D34</f>
        <v>0</v>
      </c>
      <c r="E34" s="123"/>
      <c r="F34" s="123"/>
      <c r="G34" s="123"/>
      <c r="H34" s="123"/>
      <c r="I34" s="123"/>
      <c r="J34" s="123"/>
      <c r="K34" s="123"/>
      <c r="L34" s="123"/>
      <c r="M34" s="123"/>
      <c r="N34" s="123"/>
      <c r="O34" s="123"/>
      <c r="P34" s="123"/>
      <c r="Q34" s="123"/>
      <c r="R34" s="123"/>
      <c r="S34" s="123"/>
      <c r="T34" s="123"/>
      <c r="U34" s="123"/>
      <c r="V34" s="123"/>
    </row>
    <row r="35" spans="1:22" x14ac:dyDescent="0.2">
      <c r="A35" s="27">
        <f>IFERROR(IF(PAAR!$B$10="English",'Add Info-Info Supp-Info Ad'!$A35,IF(PAAR!$B$10="Français",VLOOKUP('Add Info-Info Supp-Info Ad'!$A35,For_EN[],3,0),IF(PAAR!$B$10="Español",VLOOKUP('Add Info-Info Supp-Info Ad'!$A35,For_EN[[Español]:[English]],2,0)))),0)</f>
        <v>0</v>
      </c>
      <c r="B35" s="27">
        <f>IFERROR(IF(PAAR!$B$10="English",'Add Info-Info Supp-Info Ad'!$B35,IF(PAAR!$B$10="Français",VLOOKUP('Add Info-Info Supp-Info Ad'!$B35,For_EN[],3,0),IF(PAAR!$B$10="Español",VLOOKUP('Add Info-Info Supp-Info Ad'!$B35,For_EN[[Español]:[English]],2,0)))),0)</f>
        <v>0</v>
      </c>
      <c r="C35" s="27">
        <f>IFERROR(IF(PAAR!$B$10="English",'Add Info-Info Supp-Info Ad'!$C35,IF(PAAR!$B$10="Français",VLOOKUP('Add Info-Info Supp-Info Ad'!$C35,For_EN[],3,0),IF(PAAR!$B$10="Español",VLOOKUP('Add Info-Info Supp-Info Ad'!$C35,For_EN[[Español]:[English]],2,0)))),0)</f>
        <v>0</v>
      </c>
      <c r="D35" s="123">
        <f>'Add Info-Info Supp-Info Ad'!D35</f>
        <v>0</v>
      </c>
      <c r="E35" s="123"/>
      <c r="F35" s="123"/>
      <c r="G35" s="123"/>
      <c r="H35" s="123"/>
      <c r="I35" s="123"/>
      <c r="J35" s="123"/>
      <c r="K35" s="123"/>
      <c r="L35" s="123"/>
      <c r="M35" s="123"/>
      <c r="N35" s="123"/>
      <c r="O35" s="123"/>
      <c r="P35" s="123"/>
      <c r="Q35" s="123"/>
      <c r="R35" s="123"/>
      <c r="S35" s="123"/>
      <c r="T35" s="123"/>
      <c r="U35" s="123"/>
      <c r="V35" s="123"/>
    </row>
  </sheetData>
  <sheetProtection formatRows="0" insertRows="0"/>
  <mergeCells count="35">
    <mergeCell ref="D31:V31"/>
    <mergeCell ref="D32:V32"/>
    <mergeCell ref="D33:V33"/>
    <mergeCell ref="D34:V34"/>
    <mergeCell ref="D35:V35"/>
    <mergeCell ref="D30:V30"/>
    <mergeCell ref="D19:V19"/>
    <mergeCell ref="D20:V20"/>
    <mergeCell ref="D21:V21"/>
    <mergeCell ref="D22:V22"/>
    <mergeCell ref="D23:V23"/>
    <mergeCell ref="D24:V24"/>
    <mergeCell ref="D25:V25"/>
    <mergeCell ref="D26:V26"/>
    <mergeCell ref="D27:V27"/>
    <mergeCell ref="D28:V28"/>
    <mergeCell ref="D29:V29"/>
    <mergeCell ref="D18:V18"/>
    <mergeCell ref="D7:V7"/>
    <mergeCell ref="D8:V8"/>
    <mergeCell ref="D9:V9"/>
    <mergeCell ref="D10:V10"/>
    <mergeCell ref="D11:V11"/>
    <mergeCell ref="D12:V12"/>
    <mergeCell ref="D13:V13"/>
    <mergeCell ref="D14:V14"/>
    <mergeCell ref="D15:V15"/>
    <mergeCell ref="D16:V16"/>
    <mergeCell ref="D17:V17"/>
    <mergeCell ref="D6:V6"/>
    <mergeCell ref="A1:V1"/>
    <mergeCell ref="A2:V2"/>
    <mergeCell ref="D3:V3"/>
    <mergeCell ref="D4:V4"/>
    <mergeCell ref="D5:V5"/>
  </mergeCells>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rgb="FFFF0000"/>
  </sheetPr>
  <dimension ref="A1:AG583"/>
  <sheetViews>
    <sheetView topLeftCell="O4" zoomScale="85" zoomScaleNormal="85" workbookViewId="0">
      <selection activeCell="S4" sqref="S4"/>
    </sheetView>
  </sheetViews>
  <sheetFormatPr baseColWidth="10" defaultColWidth="2.83203125" defaultRowHeight="15" x14ac:dyDescent="0.2"/>
  <cols>
    <col min="1" max="1" width="13.83203125" style="1" bestFit="1" customWidth="1" collapsed="1"/>
    <col min="2" max="2" width="14.83203125" style="1" bestFit="1" customWidth="1" collapsed="1"/>
    <col min="3" max="3" width="15.1640625" style="1" customWidth="1" collapsed="1"/>
    <col min="4" max="4" width="12.5" style="1" bestFit="1" customWidth="1" collapsed="1"/>
    <col min="5" max="5" width="15.83203125" style="1" customWidth="1" collapsed="1"/>
    <col min="6" max="6" width="19.5" style="1" bestFit="1" customWidth="1" collapsed="1"/>
    <col min="7" max="7" width="28.83203125" style="1" bestFit="1" customWidth="1" collapsed="1"/>
    <col min="8" max="8" width="19.5" style="1" bestFit="1" customWidth="1" collapsed="1"/>
    <col min="9" max="9" width="21.83203125" style="1" customWidth="1" collapsed="1"/>
    <col min="10" max="10" width="19.5" style="1" bestFit="1" customWidth="1" collapsed="1"/>
    <col min="11" max="11" width="19.5" style="1" customWidth="1" collapsed="1"/>
    <col min="12" max="12" width="100.83203125" style="1" customWidth="1" collapsed="1"/>
    <col min="13" max="13" width="19.5" style="1" customWidth="1" collapsed="1"/>
    <col min="14" max="14" width="120.83203125" style="1" customWidth="1" collapsed="1"/>
    <col min="15" max="17" width="19.5" style="1" customWidth="1" collapsed="1"/>
    <col min="18" max="19" width="11.83203125" style="1" bestFit="1" customWidth="1" collapsed="1"/>
    <col min="20" max="20" width="25.5" style="1" bestFit="1" customWidth="1" collapsed="1"/>
    <col min="21" max="21" width="18.1640625" style="1" customWidth="1" collapsed="1"/>
    <col min="22" max="22" width="17" bestFit="1" customWidth="1" collapsed="1"/>
    <col min="23" max="23" width="33.5" customWidth="1" collapsed="1"/>
    <col min="24" max="24" width="26.1640625" customWidth="1" collapsed="1"/>
    <col min="25" max="25" width="24.5" bestFit="1" customWidth="1" collapsed="1"/>
    <col min="26" max="26" width="32.83203125" style="1" customWidth="1" collapsed="1"/>
    <col min="27" max="27" width="28.1640625" style="1" customWidth="1" collapsed="1"/>
    <col min="28" max="29" width="20.5" style="1" bestFit="1" customWidth="1" collapsed="1"/>
    <col min="30" max="30" width="17.5" style="1" customWidth="1" collapsed="1"/>
    <col min="31" max="31" width="26.83203125" style="1" bestFit="1" customWidth="1" collapsed="1"/>
    <col min="32" max="32" width="12.83203125" style="1" bestFit="1" customWidth="1" collapsed="1"/>
    <col min="33" max="33" width="43.83203125" style="1" customWidth="1" collapsed="1"/>
    <col min="34" max="16384" width="2.83203125" style="1" collapsed="1"/>
  </cols>
  <sheetData>
    <row r="1" spans="1:33" ht="16" x14ac:dyDescent="0.2">
      <c r="A1" s="1" t="s">
        <v>9</v>
      </c>
      <c r="B1" s="1" t="s">
        <v>34</v>
      </c>
      <c r="C1" s="1" t="s">
        <v>35</v>
      </c>
      <c r="D1" s="1" t="s">
        <v>36</v>
      </c>
      <c r="E1" s="1" t="s">
        <v>37</v>
      </c>
      <c r="F1" s="1" t="s">
        <v>38</v>
      </c>
      <c r="G1" s="1" t="s">
        <v>39</v>
      </c>
      <c r="H1" s="1" t="s">
        <v>40</v>
      </c>
      <c r="I1" s="1" t="s">
        <v>41</v>
      </c>
      <c r="J1" s="1" t="s">
        <v>42</v>
      </c>
      <c r="K1" s="1" t="s">
        <v>43</v>
      </c>
      <c r="L1" s="1" t="s">
        <v>44</v>
      </c>
      <c r="M1" s="1" t="s">
        <v>45</v>
      </c>
      <c r="N1" s="1" t="s">
        <v>46</v>
      </c>
      <c r="O1" s="1" t="s">
        <v>47</v>
      </c>
      <c r="P1" s="1" t="s">
        <v>48</v>
      </c>
      <c r="Q1" s="1" t="s">
        <v>49</v>
      </c>
      <c r="R1" s="1" t="s">
        <v>50</v>
      </c>
      <c r="S1" s="1" t="s">
        <v>51</v>
      </c>
      <c r="T1" s="1" t="s">
        <v>52</v>
      </c>
      <c r="U1" s="1" t="s">
        <v>53</v>
      </c>
      <c r="V1" s="1" t="s">
        <v>54</v>
      </c>
      <c r="W1" s="1" t="s">
        <v>55</v>
      </c>
      <c r="X1" s="1" t="s">
        <v>56</v>
      </c>
      <c r="Y1" s="1" t="s">
        <v>57</v>
      </c>
      <c r="Z1" s="1" t="s">
        <v>58</v>
      </c>
      <c r="AA1" s="1" t="s">
        <v>59</v>
      </c>
      <c r="AB1" s="1" t="s">
        <v>60</v>
      </c>
      <c r="AC1" s="1" t="s">
        <v>61</v>
      </c>
      <c r="AD1" s="1" t="s">
        <v>62</v>
      </c>
      <c r="AE1" s="1" t="s">
        <v>63</v>
      </c>
      <c r="AF1" s="1" t="s">
        <v>797</v>
      </c>
      <c r="AG1" s="1" t="s">
        <v>875</v>
      </c>
    </row>
    <row r="2" spans="1:33" ht="409.6" x14ac:dyDescent="0.2">
      <c r="A2" s="1" t="s">
        <v>3</v>
      </c>
      <c r="B2" s="1" t="s">
        <v>9</v>
      </c>
      <c r="C2" s="1" t="s">
        <v>4</v>
      </c>
      <c r="D2" s="1" t="s">
        <v>5</v>
      </c>
      <c r="E2" s="1" t="s">
        <v>10</v>
      </c>
      <c r="F2" s="1" t="s">
        <v>791</v>
      </c>
      <c r="G2" s="1" t="s">
        <v>12</v>
      </c>
      <c r="H2" s="1" t="s">
        <v>13</v>
      </c>
      <c r="I2" s="1" t="s">
        <v>14</v>
      </c>
      <c r="J2" s="1" t="s">
        <v>15</v>
      </c>
      <c r="K2" s="1" t="s">
        <v>16</v>
      </c>
      <c r="L2" s="1" t="s">
        <v>64</v>
      </c>
      <c r="M2" s="1" t="s">
        <v>4</v>
      </c>
      <c r="N2" s="1" t="s">
        <v>65</v>
      </c>
      <c r="O2" s="1" t="s">
        <v>108</v>
      </c>
      <c r="P2" s="1" t="s">
        <v>20</v>
      </c>
      <c r="Q2" s="1" t="s">
        <v>21</v>
      </c>
      <c r="R2" s="1" t="s">
        <v>793</v>
      </c>
      <c r="S2" s="1" t="s">
        <v>792</v>
      </c>
      <c r="T2" s="89" t="s">
        <v>880</v>
      </c>
      <c r="U2" s="1" t="s">
        <v>825</v>
      </c>
      <c r="V2" s="1" t="s">
        <v>828</v>
      </c>
      <c r="W2" s="1" t="s">
        <v>27</v>
      </c>
      <c r="X2" s="1" t="s">
        <v>833</v>
      </c>
      <c r="Y2" s="1" t="s">
        <v>29</v>
      </c>
      <c r="Z2" s="1" t="s">
        <v>798</v>
      </c>
      <c r="AA2" s="1" t="s">
        <v>31</v>
      </c>
      <c r="AB2" s="1" t="s">
        <v>20</v>
      </c>
      <c r="AC2" s="1" t="s">
        <v>32</v>
      </c>
      <c r="AD2" s="1" t="s">
        <v>22</v>
      </c>
      <c r="AE2" s="1" t="s">
        <v>33</v>
      </c>
      <c r="AF2" s="81" t="s">
        <v>854</v>
      </c>
      <c r="AG2" s="88" t="s">
        <v>876</v>
      </c>
    </row>
    <row r="3" spans="1:33" ht="409.6" x14ac:dyDescent="0.2">
      <c r="A3" s="1" t="s">
        <v>66</v>
      </c>
      <c r="B3" s="1" t="s">
        <v>67</v>
      </c>
      <c r="C3" s="1" t="s">
        <v>68</v>
      </c>
      <c r="D3" s="1" t="s">
        <v>69</v>
      </c>
      <c r="E3" s="1" t="s">
        <v>70</v>
      </c>
      <c r="F3" s="1" t="s">
        <v>821</v>
      </c>
      <c r="G3" s="1" t="s">
        <v>71</v>
      </c>
      <c r="H3" s="1" t="s">
        <v>72</v>
      </c>
      <c r="I3" s="1" t="s">
        <v>73</v>
      </c>
      <c r="J3" s="1" t="s">
        <v>74</v>
      </c>
      <c r="K3" s="1" t="s">
        <v>75</v>
      </c>
      <c r="L3" s="1" t="s">
        <v>76</v>
      </c>
      <c r="M3" s="1" t="s">
        <v>77</v>
      </c>
      <c r="N3" s="1" t="s">
        <v>78</v>
      </c>
      <c r="O3" s="1" t="s">
        <v>79</v>
      </c>
      <c r="P3" s="1" t="s">
        <v>20</v>
      </c>
      <c r="Q3" s="1" t="s">
        <v>21</v>
      </c>
      <c r="R3" s="1" t="s">
        <v>80</v>
      </c>
      <c r="S3" s="1" t="s">
        <v>81</v>
      </c>
      <c r="T3" s="89" t="s">
        <v>881</v>
      </c>
      <c r="U3" s="1" t="s">
        <v>826</v>
      </c>
      <c r="V3" s="1" t="s">
        <v>829</v>
      </c>
      <c r="W3" s="1" t="s">
        <v>823</v>
      </c>
      <c r="X3" s="1" t="s">
        <v>834</v>
      </c>
      <c r="Y3" s="1" t="s">
        <v>82</v>
      </c>
      <c r="Z3" s="1" t="s">
        <v>831</v>
      </c>
      <c r="AA3" s="1" t="s">
        <v>83</v>
      </c>
      <c r="AB3" s="1" t="s">
        <v>20</v>
      </c>
      <c r="AC3" s="1" t="s">
        <v>32</v>
      </c>
      <c r="AD3" s="1" t="s">
        <v>80</v>
      </c>
      <c r="AE3" s="1" t="s">
        <v>84</v>
      </c>
      <c r="AF3" s="82" t="s">
        <v>864</v>
      </c>
      <c r="AG3" s="88" t="s">
        <v>877</v>
      </c>
    </row>
    <row r="4" spans="1:33" ht="409.6" x14ac:dyDescent="0.2">
      <c r="A4" s="1" t="s">
        <v>85</v>
      </c>
      <c r="B4" s="1" t="s">
        <v>86</v>
      </c>
      <c r="C4" s="1" t="s">
        <v>87</v>
      </c>
      <c r="D4" s="1" t="s">
        <v>88</v>
      </c>
      <c r="E4" s="1" t="s">
        <v>89</v>
      </c>
      <c r="F4" s="1" t="s">
        <v>822</v>
      </c>
      <c r="G4" s="1" t="s">
        <v>90</v>
      </c>
      <c r="H4" s="1" t="s">
        <v>91</v>
      </c>
      <c r="I4" s="1" t="s">
        <v>92</v>
      </c>
      <c r="J4" s="1" t="s">
        <v>93</v>
      </c>
      <c r="K4" s="1" t="s">
        <v>94</v>
      </c>
      <c r="L4" s="1" t="s">
        <v>95</v>
      </c>
      <c r="M4" s="1" t="s">
        <v>96</v>
      </c>
      <c r="N4" s="1" t="s">
        <v>97</v>
      </c>
      <c r="O4" s="1" t="s">
        <v>98</v>
      </c>
      <c r="P4" s="1" t="s">
        <v>99</v>
      </c>
      <c r="Q4" s="1" t="s">
        <v>100</v>
      </c>
      <c r="R4" s="1" t="s">
        <v>101</v>
      </c>
      <c r="S4" s="1" t="s">
        <v>102</v>
      </c>
      <c r="T4" s="89" t="s">
        <v>882</v>
      </c>
      <c r="U4" s="1" t="s">
        <v>827</v>
      </c>
      <c r="V4" s="1" t="s">
        <v>830</v>
      </c>
      <c r="W4" s="1" t="s">
        <v>824</v>
      </c>
      <c r="X4" s="1" t="s">
        <v>835</v>
      </c>
      <c r="Y4" s="1" t="s">
        <v>103</v>
      </c>
      <c r="Z4" s="1" t="s">
        <v>832</v>
      </c>
      <c r="AA4" s="1" t="s">
        <v>104</v>
      </c>
      <c r="AB4" s="1" t="s">
        <v>99</v>
      </c>
      <c r="AC4" s="1" t="s">
        <v>105</v>
      </c>
      <c r="AD4" s="1" t="s">
        <v>101</v>
      </c>
      <c r="AE4" s="1" t="s">
        <v>106</v>
      </c>
      <c r="AF4" s="82" t="s">
        <v>865</v>
      </c>
      <c r="AG4" s="88" t="s">
        <v>878</v>
      </c>
    </row>
    <row r="5" spans="1:33" ht="51" x14ac:dyDescent="0.2">
      <c r="T5" s="89" t="s">
        <v>879</v>
      </c>
      <c r="V5" s="1"/>
      <c r="W5" s="1"/>
      <c r="X5" s="1"/>
      <c r="Y5" s="1"/>
      <c r="AG5" s="90"/>
    </row>
    <row r="6" spans="1:33" ht="16" x14ac:dyDescent="0.2">
      <c r="A6" s="2" t="s">
        <v>9</v>
      </c>
      <c r="B6" s="2" t="s">
        <v>107</v>
      </c>
      <c r="D6" s="2" t="s">
        <v>14</v>
      </c>
      <c r="F6" s="2" t="s">
        <v>9</v>
      </c>
      <c r="G6" s="2" t="s">
        <v>108</v>
      </c>
      <c r="H6" s="2" t="s">
        <v>9</v>
      </c>
      <c r="I6" s="2" t="s">
        <v>867</v>
      </c>
      <c r="J6" s="2" t="s">
        <v>9</v>
      </c>
      <c r="K6" s="2" t="s">
        <v>107</v>
      </c>
      <c r="L6" s="2" t="s">
        <v>20</v>
      </c>
      <c r="N6" s="2" t="s">
        <v>9</v>
      </c>
      <c r="O6" s="2" t="s">
        <v>20</v>
      </c>
      <c r="P6" s="2" t="s">
        <v>32</v>
      </c>
      <c r="V6" s="1"/>
      <c r="Z6"/>
      <c r="AA6"/>
    </row>
    <row r="7" spans="1:33" ht="16" x14ac:dyDescent="0.2">
      <c r="A7" s="1" t="s">
        <v>3</v>
      </c>
      <c r="B7" s="1" t="s">
        <v>109</v>
      </c>
      <c r="D7" s="1" t="s">
        <v>110</v>
      </c>
      <c r="F7" s="1" t="s">
        <v>3</v>
      </c>
      <c r="G7" s="3" t="s">
        <v>809</v>
      </c>
      <c r="H7" s="1" t="s">
        <v>3</v>
      </c>
      <c r="I7" s="3" t="s">
        <v>809</v>
      </c>
      <c r="J7" s="1" t="s">
        <v>3</v>
      </c>
      <c r="K7" s="1" t="s">
        <v>109</v>
      </c>
      <c r="L7" s="4" t="s">
        <v>111</v>
      </c>
      <c r="N7" s="1" t="s">
        <v>3</v>
      </c>
      <c r="O7" s="4" t="s">
        <v>112</v>
      </c>
      <c r="P7" s="4" t="s">
        <v>113</v>
      </c>
      <c r="V7" s="1"/>
      <c r="Z7"/>
      <c r="AA7"/>
    </row>
    <row r="8" spans="1:33" ht="16" x14ac:dyDescent="0.2">
      <c r="A8" s="1" t="s">
        <v>3</v>
      </c>
      <c r="B8" s="1" t="s">
        <v>114</v>
      </c>
      <c r="D8" s="1" t="s">
        <v>115</v>
      </c>
      <c r="F8" s="1" t="s">
        <v>3</v>
      </c>
      <c r="G8" s="3" t="s">
        <v>810</v>
      </c>
      <c r="H8" s="1" t="s">
        <v>3</v>
      </c>
      <c r="I8" s="3" t="s">
        <v>810</v>
      </c>
      <c r="J8" s="1" t="s">
        <v>3</v>
      </c>
      <c r="K8" s="1" t="s">
        <v>109</v>
      </c>
      <c r="L8" s="4" t="s">
        <v>116</v>
      </c>
      <c r="N8" s="1" t="s">
        <v>3</v>
      </c>
      <c r="O8" s="4" t="s">
        <v>112</v>
      </c>
      <c r="P8" s="4" t="s">
        <v>117</v>
      </c>
      <c r="V8" s="1"/>
      <c r="Z8"/>
      <c r="AA8"/>
    </row>
    <row r="9" spans="1:33" ht="16" x14ac:dyDescent="0.2">
      <c r="A9" s="1" t="s">
        <v>3</v>
      </c>
      <c r="B9" s="1" t="s">
        <v>118</v>
      </c>
      <c r="F9" s="1" t="s">
        <v>3</v>
      </c>
      <c r="G9" s="3" t="s">
        <v>811</v>
      </c>
      <c r="H9" s="1" t="s">
        <v>3</v>
      </c>
      <c r="I9" s="3" t="s">
        <v>811</v>
      </c>
      <c r="J9" s="1" t="s">
        <v>3</v>
      </c>
      <c r="K9" s="1" t="s">
        <v>109</v>
      </c>
      <c r="L9" s="4" t="s">
        <v>119</v>
      </c>
      <c r="N9" s="1" t="s">
        <v>3</v>
      </c>
      <c r="O9" s="4" t="s">
        <v>112</v>
      </c>
      <c r="P9" s="4" t="s">
        <v>120</v>
      </c>
      <c r="V9" s="1"/>
      <c r="Z9"/>
    </row>
    <row r="10" spans="1:33" ht="16" x14ac:dyDescent="0.2">
      <c r="A10" s="1" t="s">
        <v>3</v>
      </c>
      <c r="B10" s="1" t="s">
        <v>121</v>
      </c>
      <c r="F10" s="1" t="s">
        <v>66</v>
      </c>
      <c r="G10" s="1" t="s">
        <v>848</v>
      </c>
      <c r="H10" s="1" t="s">
        <v>3</v>
      </c>
      <c r="I10" s="83" t="s">
        <v>866</v>
      </c>
      <c r="J10" s="1" t="s">
        <v>3</v>
      </c>
      <c r="K10" s="1" t="s">
        <v>109</v>
      </c>
      <c r="L10" s="4" t="s">
        <v>122</v>
      </c>
      <c r="N10" s="1" t="s">
        <v>3</v>
      </c>
      <c r="O10" s="4" t="s">
        <v>112</v>
      </c>
      <c r="P10" s="4" t="s">
        <v>123</v>
      </c>
      <c r="V10" s="1"/>
      <c r="Z10"/>
    </row>
    <row r="11" spans="1:33" ht="16" x14ac:dyDescent="0.2">
      <c r="A11" s="1" t="s">
        <v>3</v>
      </c>
      <c r="B11" s="1" t="s">
        <v>124</v>
      </c>
      <c r="F11" s="1" t="s">
        <v>66</v>
      </c>
      <c r="G11" s="1" t="s">
        <v>812</v>
      </c>
      <c r="H11" s="1" t="s">
        <v>66</v>
      </c>
      <c r="I11" s="1" t="s">
        <v>848</v>
      </c>
      <c r="J11" s="1" t="s">
        <v>3</v>
      </c>
      <c r="K11" s="1" t="s">
        <v>109</v>
      </c>
      <c r="L11" s="4" t="s">
        <v>125</v>
      </c>
      <c r="N11" s="1" t="s">
        <v>3</v>
      </c>
      <c r="O11" s="4" t="s">
        <v>112</v>
      </c>
      <c r="P11" s="4" t="s">
        <v>126</v>
      </c>
      <c r="V11" s="1"/>
      <c r="Z11"/>
    </row>
    <row r="12" spans="1:33" ht="16" x14ac:dyDescent="0.2">
      <c r="A12" s="1" t="s">
        <v>3</v>
      </c>
      <c r="B12" s="1" t="s">
        <v>127</v>
      </c>
      <c r="F12" s="1" t="s">
        <v>66</v>
      </c>
      <c r="G12" s="1" t="s">
        <v>813</v>
      </c>
      <c r="H12" s="1" t="s">
        <v>66</v>
      </c>
      <c r="I12" s="1" t="s">
        <v>812</v>
      </c>
      <c r="J12" s="1" t="s">
        <v>3</v>
      </c>
      <c r="K12" s="1" t="s">
        <v>109</v>
      </c>
      <c r="L12" s="4" t="s">
        <v>128</v>
      </c>
      <c r="N12" s="1" t="s">
        <v>3</v>
      </c>
      <c r="O12" s="4" t="s">
        <v>112</v>
      </c>
      <c r="P12" s="4" t="s">
        <v>129</v>
      </c>
      <c r="V12" s="1"/>
      <c r="Z12"/>
    </row>
    <row r="13" spans="1:33" ht="16" x14ac:dyDescent="0.2">
      <c r="A13" s="1" t="s">
        <v>66</v>
      </c>
      <c r="B13" s="1" t="s">
        <v>130</v>
      </c>
      <c r="F13" s="1" t="s">
        <v>85</v>
      </c>
      <c r="G13" s="1" t="s">
        <v>814</v>
      </c>
      <c r="H13" s="1" t="s">
        <v>66</v>
      </c>
      <c r="I13" s="1" t="s">
        <v>813</v>
      </c>
      <c r="J13" s="1" t="s">
        <v>3</v>
      </c>
      <c r="K13" s="1" t="s">
        <v>109</v>
      </c>
      <c r="L13" s="4" t="s">
        <v>131</v>
      </c>
      <c r="N13" s="1" t="s">
        <v>3</v>
      </c>
      <c r="O13" s="4" t="s">
        <v>112</v>
      </c>
      <c r="P13" s="4" t="s">
        <v>132</v>
      </c>
      <c r="V13" s="1"/>
      <c r="Z13"/>
    </row>
    <row r="14" spans="1:33" ht="16" x14ac:dyDescent="0.2">
      <c r="A14" s="1" t="s">
        <v>66</v>
      </c>
      <c r="B14" s="1" t="s">
        <v>133</v>
      </c>
      <c r="F14" s="1" t="s">
        <v>85</v>
      </c>
      <c r="G14" s="1" t="s">
        <v>816</v>
      </c>
      <c r="H14" s="1" t="s">
        <v>66</v>
      </c>
      <c r="I14" s="83" t="s">
        <v>868</v>
      </c>
      <c r="J14" s="1" t="s">
        <v>3</v>
      </c>
      <c r="K14" s="1" t="s">
        <v>109</v>
      </c>
      <c r="L14" s="4" t="s">
        <v>134</v>
      </c>
      <c r="N14" s="1" t="s">
        <v>3</v>
      </c>
      <c r="O14" s="4" t="s">
        <v>112</v>
      </c>
      <c r="P14" s="4" t="s">
        <v>135</v>
      </c>
      <c r="V14" s="1"/>
      <c r="Z14"/>
    </row>
    <row r="15" spans="1:33" ht="16" x14ac:dyDescent="0.2">
      <c r="A15" s="1" t="s">
        <v>66</v>
      </c>
      <c r="B15" s="1" t="s">
        <v>136</v>
      </c>
      <c r="F15" s="1" t="s">
        <v>85</v>
      </c>
      <c r="G15" s="1" t="s">
        <v>815</v>
      </c>
      <c r="H15" s="1" t="s">
        <v>85</v>
      </c>
      <c r="I15" s="1" t="s">
        <v>814</v>
      </c>
      <c r="J15" s="1" t="s">
        <v>3</v>
      </c>
      <c r="K15" s="1" t="s">
        <v>109</v>
      </c>
      <c r="L15" s="4" t="s">
        <v>112</v>
      </c>
      <c r="N15" s="1" t="s">
        <v>3</v>
      </c>
      <c r="O15" s="4" t="s">
        <v>111</v>
      </c>
      <c r="P15" s="4" t="s">
        <v>137</v>
      </c>
      <c r="V15" s="1"/>
      <c r="Z15"/>
    </row>
    <row r="16" spans="1:33" ht="16" x14ac:dyDescent="0.2">
      <c r="A16" s="1" t="s">
        <v>66</v>
      </c>
      <c r="B16" s="1" t="s">
        <v>138</v>
      </c>
      <c r="H16" s="1" t="s">
        <v>85</v>
      </c>
      <c r="I16" s="1" t="s">
        <v>816</v>
      </c>
      <c r="J16" s="1" t="s">
        <v>3</v>
      </c>
      <c r="K16" s="1" t="s">
        <v>109</v>
      </c>
      <c r="L16" s="4" t="s">
        <v>139</v>
      </c>
      <c r="N16" s="1" t="s">
        <v>3</v>
      </c>
      <c r="O16" s="4" t="s">
        <v>111</v>
      </c>
      <c r="P16" s="4" t="s">
        <v>140</v>
      </c>
      <c r="V16" s="1"/>
      <c r="Z16"/>
    </row>
    <row r="17" spans="1:26" ht="16" x14ac:dyDescent="0.2">
      <c r="A17" s="1" t="s">
        <v>66</v>
      </c>
      <c r="B17" s="1" t="s">
        <v>141</v>
      </c>
      <c r="H17" s="1" t="s">
        <v>85</v>
      </c>
      <c r="I17" s="1" t="s">
        <v>815</v>
      </c>
      <c r="J17" s="1" t="s">
        <v>3</v>
      </c>
      <c r="K17" s="1" t="s">
        <v>109</v>
      </c>
      <c r="L17" s="4" t="s">
        <v>143</v>
      </c>
      <c r="N17" s="1" t="s">
        <v>3</v>
      </c>
      <c r="O17" s="4" t="s">
        <v>111</v>
      </c>
      <c r="P17" s="4" t="s">
        <v>144</v>
      </c>
      <c r="V17" s="1"/>
      <c r="Z17"/>
    </row>
    <row r="18" spans="1:26" ht="16" x14ac:dyDescent="0.2">
      <c r="A18" s="1" t="s">
        <v>66</v>
      </c>
      <c r="B18" s="1" t="s">
        <v>145</v>
      </c>
      <c r="G18" s="83"/>
      <c r="H18" s="1" t="s">
        <v>85</v>
      </c>
      <c r="I18" s="83" t="s">
        <v>869</v>
      </c>
      <c r="J18" s="1" t="s">
        <v>3</v>
      </c>
      <c r="K18" s="1" t="s">
        <v>109</v>
      </c>
      <c r="L18" s="4" t="s">
        <v>146</v>
      </c>
      <c r="N18" s="1" t="s">
        <v>3</v>
      </c>
      <c r="O18" s="4" t="s">
        <v>111</v>
      </c>
      <c r="P18" s="4" t="s">
        <v>147</v>
      </c>
      <c r="V18" s="1"/>
      <c r="Z18"/>
    </row>
    <row r="19" spans="1:26" ht="16" x14ac:dyDescent="0.2">
      <c r="A19" s="1" t="s">
        <v>85</v>
      </c>
      <c r="B19" s="1" t="s">
        <v>130</v>
      </c>
      <c r="F19" s="3"/>
      <c r="J19" s="1" t="s">
        <v>3</v>
      </c>
      <c r="K19" s="1" t="s">
        <v>109</v>
      </c>
      <c r="L19" s="4" t="s">
        <v>124</v>
      </c>
      <c r="N19" s="1" t="s">
        <v>3</v>
      </c>
      <c r="O19" s="4" t="s">
        <v>111</v>
      </c>
      <c r="P19" s="4" t="s">
        <v>148</v>
      </c>
      <c r="V19" s="1"/>
      <c r="Z19"/>
    </row>
    <row r="20" spans="1:26" ht="16" x14ac:dyDescent="0.2">
      <c r="A20" s="1" t="s">
        <v>85</v>
      </c>
      <c r="B20" s="1" t="s">
        <v>114</v>
      </c>
      <c r="F20" s="3"/>
      <c r="J20" s="1" t="s">
        <v>3</v>
      </c>
      <c r="K20" s="1" t="s">
        <v>109</v>
      </c>
      <c r="L20" s="4" t="s">
        <v>149</v>
      </c>
      <c r="N20" s="1" t="s">
        <v>3</v>
      </c>
      <c r="O20" s="4" t="s">
        <v>111</v>
      </c>
      <c r="P20" s="4" t="s">
        <v>150</v>
      </c>
      <c r="V20" s="1"/>
      <c r="Z20"/>
    </row>
    <row r="21" spans="1:26" ht="16" x14ac:dyDescent="0.2">
      <c r="A21" s="1" t="s">
        <v>85</v>
      </c>
      <c r="B21" s="1" t="s">
        <v>118</v>
      </c>
      <c r="F21" s="3"/>
      <c r="J21" s="1" t="s">
        <v>3</v>
      </c>
      <c r="K21" s="1" t="s">
        <v>109</v>
      </c>
      <c r="L21" s="4" t="s">
        <v>151</v>
      </c>
      <c r="N21" s="1" t="s">
        <v>3</v>
      </c>
      <c r="O21" s="4" t="s">
        <v>111</v>
      </c>
      <c r="P21" s="4" t="s">
        <v>152</v>
      </c>
      <c r="V21" s="1"/>
      <c r="Z21"/>
    </row>
    <row r="22" spans="1:26" ht="16" x14ac:dyDescent="0.2">
      <c r="A22" s="1" t="s">
        <v>85</v>
      </c>
      <c r="B22" s="1" t="s">
        <v>153</v>
      </c>
      <c r="J22" s="1" t="s">
        <v>3</v>
      </c>
      <c r="K22" s="1" t="s">
        <v>109</v>
      </c>
      <c r="L22" s="4" t="s">
        <v>154</v>
      </c>
      <c r="N22" s="1" t="s">
        <v>3</v>
      </c>
      <c r="O22" s="4" t="s">
        <v>111</v>
      </c>
      <c r="P22" s="4" t="s">
        <v>155</v>
      </c>
      <c r="V22" s="1"/>
      <c r="Z22"/>
    </row>
    <row r="23" spans="1:26" ht="16" x14ac:dyDescent="0.2">
      <c r="A23" s="1" t="s">
        <v>85</v>
      </c>
      <c r="B23" s="1" t="s">
        <v>141</v>
      </c>
      <c r="J23" s="1" t="s">
        <v>3</v>
      </c>
      <c r="K23" s="1" t="s">
        <v>109</v>
      </c>
      <c r="L23" s="4" t="s">
        <v>156</v>
      </c>
      <c r="N23" s="1" t="s">
        <v>3</v>
      </c>
      <c r="O23" s="4" t="s">
        <v>111</v>
      </c>
      <c r="P23" s="4" t="s">
        <v>157</v>
      </c>
      <c r="V23" s="1"/>
      <c r="Z23"/>
    </row>
    <row r="24" spans="1:26" ht="16" x14ac:dyDescent="0.2">
      <c r="A24" s="1" t="s">
        <v>85</v>
      </c>
      <c r="B24" s="1" t="s">
        <v>158</v>
      </c>
      <c r="J24" s="1" t="s">
        <v>3</v>
      </c>
      <c r="K24" s="1" t="s">
        <v>109</v>
      </c>
      <c r="L24" s="4" t="s">
        <v>159</v>
      </c>
      <c r="N24" s="1" t="s">
        <v>3</v>
      </c>
      <c r="O24" s="4" t="s">
        <v>111</v>
      </c>
      <c r="P24" s="4" t="s">
        <v>160</v>
      </c>
      <c r="V24" s="1"/>
      <c r="Z24"/>
    </row>
    <row r="25" spans="1:26" ht="16" x14ac:dyDescent="0.2">
      <c r="J25" s="1" t="s">
        <v>3</v>
      </c>
      <c r="K25" s="1" t="s">
        <v>109</v>
      </c>
      <c r="L25" s="4" t="s">
        <v>161</v>
      </c>
      <c r="N25" s="1" t="s">
        <v>3</v>
      </c>
      <c r="O25" s="4" t="s">
        <v>111</v>
      </c>
      <c r="P25" s="4" t="s">
        <v>162</v>
      </c>
      <c r="V25" s="1"/>
      <c r="Z25"/>
    </row>
    <row r="26" spans="1:26" ht="16" x14ac:dyDescent="0.2">
      <c r="B26" s="3" t="s">
        <v>66</v>
      </c>
      <c r="C26" s="3" t="s">
        <v>85</v>
      </c>
      <c r="D26" s="3" t="s">
        <v>3</v>
      </c>
      <c r="J26" s="1" t="s">
        <v>3</v>
      </c>
      <c r="K26" s="1" t="s">
        <v>109</v>
      </c>
      <c r="L26" s="4" t="s">
        <v>163</v>
      </c>
      <c r="N26" s="1" t="s">
        <v>3</v>
      </c>
      <c r="O26" s="4" t="s">
        <v>119</v>
      </c>
      <c r="P26" s="4" t="s">
        <v>164</v>
      </c>
      <c r="V26" s="1"/>
      <c r="Z26"/>
    </row>
    <row r="27" spans="1:26" ht="16" x14ac:dyDescent="0.2">
      <c r="A27" s="7" t="s">
        <v>165</v>
      </c>
      <c r="B27" s="3" t="s">
        <v>130</v>
      </c>
      <c r="C27" s="3" t="s">
        <v>130</v>
      </c>
      <c r="D27" s="3" t="s">
        <v>109</v>
      </c>
      <c r="J27" s="1" t="s">
        <v>3</v>
      </c>
      <c r="K27" s="1" t="s">
        <v>109</v>
      </c>
      <c r="L27" s="4" t="s">
        <v>166</v>
      </c>
      <c r="N27" s="1" t="s">
        <v>3</v>
      </c>
      <c r="O27" s="4" t="s">
        <v>119</v>
      </c>
      <c r="P27" s="4" t="s">
        <v>167</v>
      </c>
      <c r="V27" s="1"/>
      <c r="Z27"/>
    </row>
    <row r="28" spans="1:26" ht="16" x14ac:dyDescent="0.2">
      <c r="B28" s="3" t="s">
        <v>133</v>
      </c>
      <c r="C28" s="3" t="s">
        <v>114</v>
      </c>
      <c r="D28" s="3" t="s">
        <v>114</v>
      </c>
      <c r="J28" s="1" t="s">
        <v>3</v>
      </c>
      <c r="K28" s="1" t="s">
        <v>109</v>
      </c>
      <c r="L28" s="4" t="s">
        <v>168</v>
      </c>
      <c r="N28" s="1" t="s">
        <v>3</v>
      </c>
      <c r="O28" s="4" t="s">
        <v>119</v>
      </c>
      <c r="P28" s="4" t="s">
        <v>169</v>
      </c>
      <c r="V28" s="1"/>
      <c r="Z28"/>
    </row>
    <row r="29" spans="1:26" ht="16" x14ac:dyDescent="0.2">
      <c r="B29" s="3" t="s">
        <v>136</v>
      </c>
      <c r="C29" s="3" t="s">
        <v>118</v>
      </c>
      <c r="D29" s="3" t="s">
        <v>118</v>
      </c>
      <c r="J29" s="1" t="s">
        <v>3</v>
      </c>
      <c r="K29" s="1" t="s">
        <v>114</v>
      </c>
      <c r="L29" s="4" t="s">
        <v>170</v>
      </c>
      <c r="N29" s="1" t="s">
        <v>3</v>
      </c>
      <c r="O29" s="4" t="s">
        <v>119</v>
      </c>
      <c r="P29" s="4" t="s">
        <v>171</v>
      </c>
      <c r="V29" s="1"/>
      <c r="Z29"/>
    </row>
    <row r="30" spans="1:26" ht="16" x14ac:dyDescent="0.2">
      <c r="B30" s="3" t="s">
        <v>138</v>
      </c>
      <c r="C30" s="3" t="s">
        <v>153</v>
      </c>
      <c r="D30" s="3" t="s">
        <v>121</v>
      </c>
      <c r="J30" s="1" t="s">
        <v>3</v>
      </c>
      <c r="K30" s="1" t="s">
        <v>114</v>
      </c>
      <c r="L30" s="4" t="s">
        <v>143</v>
      </c>
      <c r="N30" s="1" t="s">
        <v>3</v>
      </c>
      <c r="O30" s="4" t="s">
        <v>119</v>
      </c>
      <c r="P30" s="4" t="s">
        <v>172</v>
      </c>
      <c r="V30" s="1"/>
      <c r="Z30"/>
    </row>
    <row r="31" spans="1:26" ht="16" x14ac:dyDescent="0.2">
      <c r="B31" s="3" t="s">
        <v>141</v>
      </c>
      <c r="C31" s="3" t="s">
        <v>141</v>
      </c>
      <c r="D31" s="3" t="s">
        <v>124</v>
      </c>
      <c r="J31" s="1" t="s">
        <v>3</v>
      </c>
      <c r="K31" s="1" t="s">
        <v>114</v>
      </c>
      <c r="L31" s="4" t="s">
        <v>173</v>
      </c>
      <c r="N31" s="1" t="s">
        <v>3</v>
      </c>
      <c r="O31" s="4" t="s">
        <v>119</v>
      </c>
      <c r="P31" s="4" t="s">
        <v>174</v>
      </c>
      <c r="V31" s="1"/>
      <c r="Z31"/>
    </row>
    <row r="32" spans="1:26" ht="16" x14ac:dyDescent="0.2">
      <c r="B32" s="3" t="s">
        <v>145</v>
      </c>
      <c r="C32" s="3" t="s">
        <v>158</v>
      </c>
      <c r="D32" s="3" t="s">
        <v>127</v>
      </c>
      <c r="J32" s="1" t="s">
        <v>3</v>
      </c>
      <c r="K32" s="1" t="s">
        <v>114</v>
      </c>
      <c r="L32" s="4" t="s">
        <v>124</v>
      </c>
      <c r="N32" s="1" t="s">
        <v>3</v>
      </c>
      <c r="O32" s="4" t="s">
        <v>119</v>
      </c>
      <c r="P32" s="4" t="s">
        <v>175</v>
      </c>
      <c r="V32" s="1"/>
      <c r="Z32"/>
    </row>
    <row r="33" spans="1:26" ht="16" x14ac:dyDescent="0.2">
      <c r="A33" s="8" t="s">
        <v>176</v>
      </c>
      <c r="B33" s="3" t="s">
        <v>848</v>
      </c>
      <c r="C33" s="3" t="s">
        <v>814</v>
      </c>
      <c r="D33" s="3" t="s">
        <v>809</v>
      </c>
      <c r="J33" s="1" t="s">
        <v>3</v>
      </c>
      <c r="K33" s="1" t="s">
        <v>114</v>
      </c>
      <c r="L33" s="4" t="s">
        <v>151</v>
      </c>
      <c r="N33" s="1" t="s">
        <v>3</v>
      </c>
      <c r="O33" s="4" t="s">
        <v>119</v>
      </c>
      <c r="P33" s="4" t="s">
        <v>177</v>
      </c>
      <c r="V33" s="1"/>
      <c r="Z33"/>
    </row>
    <row r="34" spans="1:26" ht="16" x14ac:dyDescent="0.2">
      <c r="B34" s="3" t="s">
        <v>812</v>
      </c>
      <c r="C34" s="3" t="s">
        <v>816</v>
      </c>
      <c r="D34" s="3" t="s">
        <v>810</v>
      </c>
      <c r="J34" s="1" t="s">
        <v>3</v>
      </c>
      <c r="K34" s="1" t="s">
        <v>114</v>
      </c>
      <c r="L34" s="4" t="s">
        <v>154</v>
      </c>
      <c r="N34" s="1" t="s">
        <v>3</v>
      </c>
      <c r="O34" s="4" t="s">
        <v>119</v>
      </c>
      <c r="P34" s="4" t="s">
        <v>178</v>
      </c>
      <c r="V34" s="1"/>
      <c r="Z34"/>
    </row>
    <row r="35" spans="1:26" ht="16" x14ac:dyDescent="0.2">
      <c r="B35" s="3" t="s">
        <v>813</v>
      </c>
      <c r="C35" s="3" t="s">
        <v>815</v>
      </c>
      <c r="D35" s="3" t="s">
        <v>811</v>
      </c>
      <c r="J35" s="1" t="s">
        <v>3</v>
      </c>
      <c r="K35" s="1" t="s">
        <v>114</v>
      </c>
      <c r="L35" s="4" t="s">
        <v>156</v>
      </c>
      <c r="N35" s="1" t="s">
        <v>3</v>
      </c>
      <c r="O35" s="4" t="s">
        <v>119</v>
      </c>
      <c r="P35" s="4" t="s">
        <v>179</v>
      </c>
      <c r="V35" s="1"/>
      <c r="Z35"/>
    </row>
    <row r="36" spans="1:26" x14ac:dyDescent="0.2">
      <c r="B36" s="83" t="s">
        <v>868</v>
      </c>
      <c r="C36" s="83" t="s">
        <v>869</v>
      </c>
      <c r="D36" s="83" t="s">
        <v>866</v>
      </c>
      <c r="L36" s="4"/>
      <c r="O36" s="4"/>
      <c r="P36" s="4"/>
      <c r="V36" s="1"/>
      <c r="Z36"/>
    </row>
    <row r="37" spans="1:26" ht="16" x14ac:dyDescent="0.2">
      <c r="A37" s="7" t="s">
        <v>20</v>
      </c>
      <c r="B37" s="3" t="s">
        <v>180</v>
      </c>
      <c r="C37" s="3" t="s">
        <v>181</v>
      </c>
      <c r="D37" s="3" t="s">
        <v>111</v>
      </c>
      <c r="J37" s="1" t="s">
        <v>3</v>
      </c>
      <c r="K37" s="1" t="s">
        <v>114</v>
      </c>
      <c r="L37" s="4" t="s">
        <v>159</v>
      </c>
      <c r="N37" s="1" t="s">
        <v>3</v>
      </c>
      <c r="O37" s="4" t="s">
        <v>119</v>
      </c>
      <c r="P37" s="4" t="s">
        <v>182</v>
      </c>
      <c r="V37" s="1"/>
      <c r="Z37"/>
    </row>
    <row r="38" spans="1:26" ht="16" x14ac:dyDescent="0.2">
      <c r="B38" s="3" t="s">
        <v>183</v>
      </c>
      <c r="C38" s="3" t="s">
        <v>184</v>
      </c>
      <c r="D38" s="3" t="s">
        <v>116</v>
      </c>
      <c r="J38" s="1" t="s">
        <v>3</v>
      </c>
      <c r="K38" s="1" t="s">
        <v>114</v>
      </c>
      <c r="L38" s="4" t="s">
        <v>161</v>
      </c>
      <c r="N38" s="1" t="s">
        <v>3</v>
      </c>
      <c r="O38" s="4" t="s">
        <v>116</v>
      </c>
      <c r="P38" s="4" t="s">
        <v>185</v>
      </c>
      <c r="V38" s="1"/>
      <c r="Z38"/>
    </row>
    <row r="39" spans="1:26" ht="16" x14ac:dyDescent="0.2">
      <c r="B39" s="3" t="s">
        <v>186</v>
      </c>
      <c r="C39" s="3" t="s">
        <v>187</v>
      </c>
      <c r="D39" s="3" t="s">
        <v>119</v>
      </c>
      <c r="J39" s="1" t="s">
        <v>3</v>
      </c>
      <c r="K39" s="1" t="s">
        <v>114</v>
      </c>
      <c r="L39" s="4" t="s">
        <v>163</v>
      </c>
      <c r="N39" s="1" t="s">
        <v>3</v>
      </c>
      <c r="O39" s="4" t="s">
        <v>116</v>
      </c>
      <c r="P39" s="4" t="s">
        <v>188</v>
      </c>
      <c r="V39" s="1"/>
      <c r="Z39"/>
    </row>
    <row r="40" spans="1:26" ht="16" x14ac:dyDescent="0.2">
      <c r="B40" s="3" t="s">
        <v>189</v>
      </c>
      <c r="C40" s="3" t="s">
        <v>190</v>
      </c>
      <c r="D40" s="3" t="s">
        <v>122</v>
      </c>
      <c r="J40" s="1" t="s">
        <v>3</v>
      </c>
      <c r="K40" s="1" t="s">
        <v>114</v>
      </c>
      <c r="L40" s="4" t="s">
        <v>166</v>
      </c>
      <c r="N40" s="1" t="s">
        <v>3</v>
      </c>
      <c r="O40" s="4" t="s">
        <v>116</v>
      </c>
      <c r="P40" s="4" t="s">
        <v>191</v>
      </c>
      <c r="V40" s="1"/>
      <c r="Z40"/>
    </row>
    <row r="41" spans="1:26" ht="16" x14ac:dyDescent="0.2">
      <c r="B41" s="3" t="s">
        <v>192</v>
      </c>
      <c r="C41" s="3" t="s">
        <v>193</v>
      </c>
      <c r="D41" s="3" t="s">
        <v>125</v>
      </c>
      <c r="J41" s="1" t="s">
        <v>3</v>
      </c>
      <c r="K41" s="1" t="s">
        <v>114</v>
      </c>
      <c r="L41" s="4" t="s">
        <v>168</v>
      </c>
      <c r="N41" s="1" t="s">
        <v>3</v>
      </c>
      <c r="O41" s="4" t="s">
        <v>116</v>
      </c>
      <c r="P41" s="4" t="s">
        <v>194</v>
      </c>
      <c r="V41" s="1"/>
      <c r="Z41"/>
    </row>
    <row r="42" spans="1:26" ht="16" x14ac:dyDescent="0.2">
      <c r="B42" s="3" t="s">
        <v>195</v>
      </c>
      <c r="C42" s="3" t="s">
        <v>196</v>
      </c>
      <c r="D42" s="3" t="s">
        <v>128</v>
      </c>
      <c r="J42" s="1" t="s">
        <v>3</v>
      </c>
      <c r="K42" s="1" t="s">
        <v>118</v>
      </c>
      <c r="L42" s="4" t="s">
        <v>197</v>
      </c>
      <c r="N42" s="1" t="s">
        <v>3</v>
      </c>
      <c r="O42" s="4" t="s">
        <v>116</v>
      </c>
      <c r="P42" s="4" t="s">
        <v>198</v>
      </c>
      <c r="V42" s="1"/>
      <c r="Z42"/>
    </row>
    <row r="43" spans="1:26" ht="16" x14ac:dyDescent="0.2">
      <c r="B43" s="3" t="s">
        <v>199</v>
      </c>
      <c r="C43" s="3" t="s">
        <v>200</v>
      </c>
      <c r="D43" s="3" t="s">
        <v>131</v>
      </c>
      <c r="J43" s="1" t="s">
        <v>3</v>
      </c>
      <c r="K43" s="1" t="s">
        <v>118</v>
      </c>
      <c r="L43" s="4" t="s">
        <v>143</v>
      </c>
      <c r="N43" s="1" t="s">
        <v>3</v>
      </c>
      <c r="O43" s="4" t="s">
        <v>116</v>
      </c>
      <c r="P43" s="4" t="s">
        <v>201</v>
      </c>
      <c r="V43" s="1"/>
      <c r="Z43"/>
    </row>
    <row r="44" spans="1:26" ht="16" x14ac:dyDescent="0.2">
      <c r="B44" s="3" t="s">
        <v>202</v>
      </c>
      <c r="C44" s="3" t="s">
        <v>203</v>
      </c>
      <c r="D44" s="3" t="s">
        <v>134</v>
      </c>
      <c r="J44" s="1" t="s">
        <v>3</v>
      </c>
      <c r="K44" s="1" t="s">
        <v>118</v>
      </c>
      <c r="L44" s="4" t="s">
        <v>204</v>
      </c>
      <c r="N44" s="1" t="s">
        <v>3</v>
      </c>
      <c r="O44" s="4" t="s">
        <v>116</v>
      </c>
      <c r="P44" s="4" t="s">
        <v>205</v>
      </c>
      <c r="V44" s="1"/>
      <c r="Z44"/>
    </row>
    <row r="45" spans="1:26" ht="16" x14ac:dyDescent="0.2">
      <c r="B45" s="3" t="s">
        <v>206</v>
      </c>
      <c r="C45" s="3" t="s">
        <v>207</v>
      </c>
      <c r="D45" s="3" t="s">
        <v>112</v>
      </c>
      <c r="J45" s="1" t="s">
        <v>3</v>
      </c>
      <c r="K45" s="1" t="s">
        <v>118</v>
      </c>
      <c r="L45" s="4" t="s">
        <v>208</v>
      </c>
      <c r="N45" s="1" t="s">
        <v>3</v>
      </c>
      <c r="O45" s="4" t="s">
        <v>116</v>
      </c>
      <c r="P45" s="4" t="s">
        <v>209</v>
      </c>
      <c r="V45" s="1"/>
      <c r="Z45"/>
    </row>
    <row r="46" spans="1:26" ht="16" x14ac:dyDescent="0.2">
      <c r="B46" s="3" t="s">
        <v>210</v>
      </c>
      <c r="C46" s="3" t="s">
        <v>211</v>
      </c>
      <c r="D46" s="3" t="s">
        <v>139</v>
      </c>
      <c r="J46" s="1" t="s">
        <v>3</v>
      </c>
      <c r="K46" s="1" t="s">
        <v>118</v>
      </c>
      <c r="L46" s="4" t="s">
        <v>151</v>
      </c>
      <c r="N46" s="1" t="s">
        <v>3</v>
      </c>
      <c r="O46" s="4" t="s">
        <v>116</v>
      </c>
      <c r="P46" s="4" t="s">
        <v>212</v>
      </c>
      <c r="V46" s="1"/>
      <c r="Z46"/>
    </row>
    <row r="47" spans="1:26" ht="16" x14ac:dyDescent="0.2">
      <c r="B47" s="3" t="s">
        <v>213</v>
      </c>
      <c r="C47" s="3" t="s">
        <v>214</v>
      </c>
      <c r="D47" s="3" t="s">
        <v>143</v>
      </c>
      <c r="J47" s="1" t="s">
        <v>3</v>
      </c>
      <c r="K47" s="1" t="s">
        <v>118</v>
      </c>
      <c r="L47" s="4" t="s">
        <v>154</v>
      </c>
      <c r="N47" s="1" t="s">
        <v>3</v>
      </c>
      <c r="O47" s="4" t="s">
        <v>116</v>
      </c>
      <c r="P47" s="4" t="s">
        <v>215</v>
      </c>
      <c r="V47" s="1"/>
      <c r="Z47"/>
    </row>
    <row r="48" spans="1:26" ht="16" x14ac:dyDescent="0.2">
      <c r="B48" s="3" t="s">
        <v>216</v>
      </c>
      <c r="C48" s="3" t="s">
        <v>217</v>
      </c>
      <c r="D48" s="3" t="s">
        <v>146</v>
      </c>
      <c r="J48" s="1" t="s">
        <v>3</v>
      </c>
      <c r="K48" s="1" t="s">
        <v>118</v>
      </c>
      <c r="L48" s="4" t="s">
        <v>156</v>
      </c>
      <c r="N48" s="1" t="s">
        <v>3</v>
      </c>
      <c r="O48" s="4" t="s">
        <v>116</v>
      </c>
      <c r="P48" s="4" t="s">
        <v>218</v>
      </c>
      <c r="V48" s="1"/>
      <c r="Z48"/>
    </row>
    <row r="49" spans="1:26" ht="16" x14ac:dyDescent="0.2">
      <c r="B49" s="3" t="s">
        <v>141</v>
      </c>
      <c r="C49" s="3" t="s">
        <v>141</v>
      </c>
      <c r="D49" s="3" t="s">
        <v>124</v>
      </c>
      <c r="J49" s="1" t="s">
        <v>3</v>
      </c>
      <c r="K49" s="1" t="s">
        <v>118</v>
      </c>
      <c r="L49" s="4" t="s">
        <v>159</v>
      </c>
      <c r="N49" s="1" t="s">
        <v>3</v>
      </c>
      <c r="O49" s="4" t="s">
        <v>116</v>
      </c>
      <c r="P49" s="4" t="s">
        <v>219</v>
      </c>
      <c r="V49" s="1"/>
      <c r="Z49"/>
    </row>
    <row r="50" spans="1:26" ht="16" x14ac:dyDescent="0.2">
      <c r="B50" s="3" t="s">
        <v>220</v>
      </c>
      <c r="C50" s="3" t="s">
        <v>221</v>
      </c>
      <c r="D50" s="3" t="s">
        <v>149</v>
      </c>
      <c r="J50" s="1" t="s">
        <v>3</v>
      </c>
      <c r="K50" s="1" t="s">
        <v>118</v>
      </c>
      <c r="L50" s="4" t="s">
        <v>161</v>
      </c>
      <c r="N50" s="1" t="s">
        <v>3</v>
      </c>
      <c r="O50" s="4" t="s">
        <v>122</v>
      </c>
      <c r="P50" s="4" t="s">
        <v>222</v>
      </c>
      <c r="V50" s="1"/>
      <c r="Z50"/>
    </row>
    <row r="51" spans="1:26" ht="16" x14ac:dyDescent="0.2">
      <c r="B51" s="3" t="s">
        <v>223</v>
      </c>
      <c r="C51" s="3" t="s">
        <v>224</v>
      </c>
      <c r="D51" s="3" t="s">
        <v>151</v>
      </c>
      <c r="J51" s="1" t="s">
        <v>3</v>
      </c>
      <c r="K51" s="1" t="s">
        <v>118</v>
      </c>
      <c r="L51" s="4" t="s">
        <v>163</v>
      </c>
      <c r="N51" s="1" t="s">
        <v>3</v>
      </c>
      <c r="O51" s="4" t="s">
        <v>122</v>
      </c>
      <c r="P51" s="4" t="s">
        <v>225</v>
      </c>
      <c r="V51" s="1"/>
      <c r="Z51"/>
    </row>
    <row r="52" spans="1:26" ht="16" x14ac:dyDescent="0.2">
      <c r="B52" s="3" t="s">
        <v>226</v>
      </c>
      <c r="C52" s="3" t="s">
        <v>227</v>
      </c>
      <c r="D52" s="3" t="s">
        <v>154</v>
      </c>
      <c r="J52" s="1" t="s">
        <v>3</v>
      </c>
      <c r="K52" s="1" t="s">
        <v>118</v>
      </c>
      <c r="L52" s="4" t="s">
        <v>166</v>
      </c>
      <c r="N52" s="1" t="s">
        <v>3</v>
      </c>
      <c r="O52" s="4" t="s">
        <v>122</v>
      </c>
      <c r="P52" s="4" t="s">
        <v>228</v>
      </c>
      <c r="V52" s="1"/>
      <c r="Z52"/>
    </row>
    <row r="53" spans="1:26" ht="16" x14ac:dyDescent="0.2">
      <c r="B53" s="3" t="s">
        <v>229</v>
      </c>
      <c r="C53" s="3" t="s">
        <v>230</v>
      </c>
      <c r="D53" s="3" t="s">
        <v>156</v>
      </c>
      <c r="J53" s="1" t="s">
        <v>3</v>
      </c>
      <c r="K53" s="1" t="s">
        <v>118</v>
      </c>
      <c r="L53" s="4" t="s">
        <v>168</v>
      </c>
      <c r="N53" s="1" t="s">
        <v>3</v>
      </c>
      <c r="O53" s="4" t="s">
        <v>122</v>
      </c>
      <c r="P53" s="4" t="s">
        <v>231</v>
      </c>
      <c r="V53" s="1"/>
      <c r="Z53"/>
    </row>
    <row r="54" spans="1:26" ht="16" x14ac:dyDescent="0.2">
      <c r="B54" s="3" t="s">
        <v>232</v>
      </c>
      <c r="C54" s="3" t="s">
        <v>233</v>
      </c>
      <c r="D54" s="3" t="s">
        <v>159</v>
      </c>
      <c r="J54" s="1" t="s">
        <v>3</v>
      </c>
      <c r="K54" s="1" t="s">
        <v>124</v>
      </c>
      <c r="L54" s="4" t="s">
        <v>111</v>
      </c>
      <c r="N54" s="1" t="s">
        <v>3</v>
      </c>
      <c r="O54" s="4" t="s">
        <v>122</v>
      </c>
      <c r="P54" s="4" t="s">
        <v>234</v>
      </c>
      <c r="V54" s="1"/>
      <c r="Z54"/>
    </row>
    <row r="55" spans="1:26" ht="16" x14ac:dyDescent="0.2">
      <c r="B55" s="3" t="s">
        <v>235</v>
      </c>
      <c r="C55" s="3" t="s">
        <v>236</v>
      </c>
      <c r="D55" s="3" t="s">
        <v>161</v>
      </c>
      <c r="J55" s="1" t="s">
        <v>3</v>
      </c>
      <c r="K55" s="1" t="s">
        <v>124</v>
      </c>
      <c r="L55" s="4" t="s">
        <v>116</v>
      </c>
      <c r="N55" s="1" t="s">
        <v>3</v>
      </c>
      <c r="O55" s="4" t="s">
        <v>122</v>
      </c>
      <c r="P55" s="4" t="s">
        <v>237</v>
      </c>
      <c r="V55" s="1"/>
      <c r="Z55"/>
    </row>
    <row r="56" spans="1:26" ht="16" x14ac:dyDescent="0.2">
      <c r="B56" s="3" t="s">
        <v>238</v>
      </c>
      <c r="C56" s="3" t="s">
        <v>239</v>
      </c>
      <c r="D56" s="3" t="s">
        <v>163</v>
      </c>
      <c r="J56" s="1" t="s">
        <v>3</v>
      </c>
      <c r="K56" s="1" t="s">
        <v>124</v>
      </c>
      <c r="L56" s="4" t="s">
        <v>119</v>
      </c>
      <c r="N56" s="1" t="s">
        <v>3</v>
      </c>
      <c r="O56" s="4" t="s">
        <v>122</v>
      </c>
      <c r="P56" s="4" t="s">
        <v>240</v>
      </c>
      <c r="V56" s="1"/>
      <c r="Z56"/>
    </row>
    <row r="57" spans="1:26" ht="16" x14ac:dyDescent="0.2">
      <c r="B57" s="3" t="s">
        <v>241</v>
      </c>
      <c r="C57" s="3" t="s">
        <v>242</v>
      </c>
      <c r="D57" s="3" t="s">
        <v>166</v>
      </c>
      <c r="J57" s="1" t="s">
        <v>3</v>
      </c>
      <c r="K57" s="1" t="s">
        <v>124</v>
      </c>
      <c r="L57" s="4" t="s">
        <v>122</v>
      </c>
      <c r="N57" s="1" t="s">
        <v>3</v>
      </c>
      <c r="O57" s="4" t="s">
        <v>122</v>
      </c>
      <c r="P57" s="4" t="s">
        <v>243</v>
      </c>
      <c r="V57" s="1"/>
      <c r="Z57"/>
    </row>
    <row r="58" spans="1:26" ht="16" x14ac:dyDescent="0.2">
      <c r="B58" s="3" t="s">
        <v>244</v>
      </c>
      <c r="C58" s="3" t="s">
        <v>245</v>
      </c>
      <c r="D58" s="3" t="s">
        <v>168</v>
      </c>
      <c r="J58" s="1" t="s">
        <v>3</v>
      </c>
      <c r="K58" s="1" t="s">
        <v>124</v>
      </c>
      <c r="L58" s="4" t="s">
        <v>125</v>
      </c>
      <c r="N58" s="1" t="s">
        <v>3</v>
      </c>
      <c r="O58" s="4" t="s">
        <v>122</v>
      </c>
      <c r="P58" s="4" t="s">
        <v>246</v>
      </c>
      <c r="V58" s="1"/>
      <c r="Z58"/>
    </row>
    <row r="59" spans="1:26" ht="16" x14ac:dyDescent="0.2">
      <c r="B59" s="3" t="s">
        <v>247</v>
      </c>
      <c r="C59" s="3" t="s">
        <v>248</v>
      </c>
      <c r="D59" s="3" t="s">
        <v>170</v>
      </c>
      <c r="J59" s="1" t="s">
        <v>3</v>
      </c>
      <c r="K59" s="1" t="s">
        <v>124</v>
      </c>
      <c r="L59" s="4" t="s">
        <v>128</v>
      </c>
      <c r="N59" s="1" t="s">
        <v>3</v>
      </c>
      <c r="O59" s="4" t="s">
        <v>122</v>
      </c>
      <c r="P59" s="4" t="s">
        <v>249</v>
      </c>
      <c r="V59" s="1"/>
      <c r="Z59"/>
    </row>
    <row r="60" spans="1:26" ht="16" x14ac:dyDescent="0.2">
      <c r="B60" s="9" t="s">
        <v>250</v>
      </c>
      <c r="C60" s="3" t="s">
        <v>251</v>
      </c>
      <c r="D60" s="3" t="s">
        <v>173</v>
      </c>
      <c r="J60" s="1" t="s">
        <v>3</v>
      </c>
      <c r="K60" s="1" t="s">
        <v>124</v>
      </c>
      <c r="L60" s="4" t="s">
        <v>170</v>
      </c>
      <c r="N60" s="1" t="s">
        <v>3</v>
      </c>
      <c r="O60" s="4" t="s">
        <v>122</v>
      </c>
      <c r="P60" s="4" t="s">
        <v>252</v>
      </c>
      <c r="V60" s="1"/>
      <c r="Z60"/>
    </row>
    <row r="61" spans="1:26" ht="16" x14ac:dyDescent="0.2">
      <c r="B61" s="9" t="s">
        <v>253</v>
      </c>
      <c r="C61" s="3" t="s">
        <v>254</v>
      </c>
      <c r="D61" s="3" t="s">
        <v>197</v>
      </c>
      <c r="J61" s="1" t="s">
        <v>3</v>
      </c>
      <c r="K61" s="1" t="s">
        <v>124</v>
      </c>
      <c r="L61" s="4" t="s">
        <v>131</v>
      </c>
      <c r="N61" s="1" t="s">
        <v>3</v>
      </c>
      <c r="O61" s="4" t="s">
        <v>125</v>
      </c>
      <c r="P61" s="4" t="s">
        <v>255</v>
      </c>
      <c r="V61" s="1"/>
      <c r="Z61"/>
    </row>
    <row r="62" spans="1:26" ht="16" x14ac:dyDescent="0.2">
      <c r="B62" s="9" t="s">
        <v>256</v>
      </c>
      <c r="C62" s="3" t="s">
        <v>257</v>
      </c>
      <c r="D62" s="3" t="s">
        <v>204</v>
      </c>
      <c r="J62" s="1" t="s">
        <v>3</v>
      </c>
      <c r="K62" s="1" t="s">
        <v>124</v>
      </c>
      <c r="L62" s="4" t="s">
        <v>134</v>
      </c>
      <c r="N62" s="1" t="s">
        <v>3</v>
      </c>
      <c r="O62" s="4" t="s">
        <v>125</v>
      </c>
      <c r="P62" s="4" t="s">
        <v>258</v>
      </c>
      <c r="V62" s="1"/>
      <c r="Z62"/>
    </row>
    <row r="63" spans="1:26" ht="16" x14ac:dyDescent="0.2">
      <c r="B63" s="9" t="s">
        <v>259</v>
      </c>
      <c r="C63" s="3" t="s">
        <v>260</v>
      </c>
      <c r="D63" s="3" t="s">
        <v>208</v>
      </c>
      <c r="J63" s="1" t="s">
        <v>3</v>
      </c>
      <c r="K63" s="1" t="s">
        <v>124</v>
      </c>
      <c r="L63" s="4" t="s">
        <v>112</v>
      </c>
      <c r="N63" s="1" t="s">
        <v>3</v>
      </c>
      <c r="O63" s="4" t="s">
        <v>125</v>
      </c>
      <c r="P63" s="4" t="s">
        <v>261</v>
      </c>
      <c r="V63" s="1"/>
      <c r="Z63"/>
    </row>
    <row r="64" spans="1:26" ht="16" x14ac:dyDescent="0.2">
      <c r="A64" s="7" t="s">
        <v>32</v>
      </c>
      <c r="B64" s="3" t="s">
        <v>262</v>
      </c>
      <c r="C64" s="3" t="s">
        <v>263</v>
      </c>
      <c r="D64" s="3" t="s">
        <v>113</v>
      </c>
      <c r="J64" s="1" t="s">
        <v>3</v>
      </c>
      <c r="K64" s="1" t="s">
        <v>124</v>
      </c>
      <c r="L64" s="4" t="s">
        <v>139</v>
      </c>
      <c r="N64" s="1" t="s">
        <v>3</v>
      </c>
      <c r="O64" s="4" t="s">
        <v>125</v>
      </c>
      <c r="P64" s="4" t="s">
        <v>264</v>
      </c>
      <c r="V64" s="1"/>
      <c r="Z64"/>
    </row>
    <row r="65" spans="2:26" ht="16" x14ac:dyDescent="0.2">
      <c r="B65" s="3" t="s">
        <v>265</v>
      </c>
      <c r="C65" s="3" t="s">
        <v>266</v>
      </c>
      <c r="D65" s="3" t="s">
        <v>117</v>
      </c>
      <c r="J65" s="1" t="s">
        <v>3</v>
      </c>
      <c r="K65" s="1" t="s">
        <v>124</v>
      </c>
      <c r="L65" s="4" t="s">
        <v>143</v>
      </c>
      <c r="N65" s="1" t="s">
        <v>3</v>
      </c>
      <c r="O65" s="4" t="s">
        <v>125</v>
      </c>
      <c r="P65" s="4" t="s">
        <v>267</v>
      </c>
      <c r="V65" s="1"/>
      <c r="Z65"/>
    </row>
    <row r="66" spans="2:26" ht="16" x14ac:dyDescent="0.2">
      <c r="B66" s="3" t="s">
        <v>268</v>
      </c>
      <c r="C66" s="3" t="s">
        <v>269</v>
      </c>
      <c r="D66" s="3" t="s">
        <v>120</v>
      </c>
      <c r="J66" s="1" t="s">
        <v>3</v>
      </c>
      <c r="K66" s="1" t="s">
        <v>124</v>
      </c>
      <c r="L66" s="4" t="s">
        <v>146</v>
      </c>
      <c r="N66" s="1" t="s">
        <v>3</v>
      </c>
      <c r="O66" s="4" t="s">
        <v>125</v>
      </c>
      <c r="P66" s="4" t="s">
        <v>270</v>
      </c>
      <c r="V66" s="1"/>
      <c r="Z66"/>
    </row>
    <row r="67" spans="2:26" ht="16" x14ac:dyDescent="0.2">
      <c r="B67" s="3" t="s">
        <v>271</v>
      </c>
      <c r="C67" s="3" t="s">
        <v>272</v>
      </c>
      <c r="D67" s="3" t="s">
        <v>123</v>
      </c>
      <c r="J67" s="1" t="s">
        <v>3</v>
      </c>
      <c r="K67" s="1" t="s">
        <v>124</v>
      </c>
      <c r="L67" s="4" t="s">
        <v>173</v>
      </c>
      <c r="N67" s="1" t="s">
        <v>3</v>
      </c>
      <c r="O67" s="4" t="s">
        <v>125</v>
      </c>
      <c r="P67" s="4" t="s">
        <v>273</v>
      </c>
      <c r="V67" s="1"/>
      <c r="Z67"/>
    </row>
    <row r="68" spans="2:26" ht="16" x14ac:dyDescent="0.2">
      <c r="B68" s="3" t="s">
        <v>274</v>
      </c>
      <c r="C68" s="3" t="s">
        <v>275</v>
      </c>
      <c r="D68" s="3" t="s">
        <v>126</v>
      </c>
      <c r="J68" s="1" t="s">
        <v>3</v>
      </c>
      <c r="K68" s="1" t="s">
        <v>124</v>
      </c>
      <c r="L68" s="4" t="s">
        <v>124</v>
      </c>
      <c r="N68" s="1" t="s">
        <v>3</v>
      </c>
      <c r="O68" s="4" t="s">
        <v>125</v>
      </c>
      <c r="P68" s="4" t="s">
        <v>276</v>
      </c>
      <c r="V68" s="1"/>
      <c r="Z68"/>
    </row>
    <row r="69" spans="2:26" ht="16" x14ac:dyDescent="0.2">
      <c r="B69" s="3" t="s">
        <v>277</v>
      </c>
      <c r="C69" s="3" t="s">
        <v>278</v>
      </c>
      <c r="D69" s="3" t="s">
        <v>129</v>
      </c>
      <c r="J69" s="1" t="s">
        <v>3</v>
      </c>
      <c r="K69" s="1" t="s">
        <v>124</v>
      </c>
      <c r="L69" s="4" t="s">
        <v>149</v>
      </c>
      <c r="N69" s="1" t="s">
        <v>3</v>
      </c>
      <c r="O69" s="4" t="s">
        <v>125</v>
      </c>
      <c r="P69" s="4" t="s">
        <v>279</v>
      </c>
      <c r="V69" s="1"/>
      <c r="Z69"/>
    </row>
    <row r="70" spans="2:26" ht="16" x14ac:dyDescent="0.2">
      <c r="B70" s="3" t="s">
        <v>280</v>
      </c>
      <c r="C70" s="3" t="s">
        <v>281</v>
      </c>
      <c r="D70" s="3" t="s">
        <v>132</v>
      </c>
      <c r="J70" s="1" t="s">
        <v>3</v>
      </c>
      <c r="K70" s="1" t="s">
        <v>124</v>
      </c>
      <c r="L70" s="4" t="s">
        <v>151</v>
      </c>
      <c r="N70" s="1" t="s">
        <v>3</v>
      </c>
      <c r="O70" s="4" t="s">
        <v>125</v>
      </c>
      <c r="P70" s="4" t="s">
        <v>282</v>
      </c>
      <c r="V70" s="1"/>
      <c r="Z70"/>
    </row>
    <row r="71" spans="2:26" ht="16" x14ac:dyDescent="0.2">
      <c r="B71" s="3" t="s">
        <v>283</v>
      </c>
      <c r="C71" s="3" t="s">
        <v>284</v>
      </c>
      <c r="D71" s="3" t="s">
        <v>135</v>
      </c>
      <c r="J71" s="1" t="s">
        <v>3</v>
      </c>
      <c r="K71" s="1" t="s">
        <v>124</v>
      </c>
      <c r="L71" s="4" t="s">
        <v>154</v>
      </c>
      <c r="N71" s="1" t="s">
        <v>3</v>
      </c>
      <c r="O71" s="4" t="s">
        <v>139</v>
      </c>
      <c r="P71" s="4" t="s">
        <v>285</v>
      </c>
      <c r="V71" s="1"/>
      <c r="Z71"/>
    </row>
    <row r="72" spans="2:26" ht="16" x14ac:dyDescent="0.2">
      <c r="B72" s="3" t="s">
        <v>286</v>
      </c>
      <c r="C72" s="3" t="s">
        <v>287</v>
      </c>
      <c r="D72" s="3" t="s">
        <v>137</v>
      </c>
      <c r="J72" s="1" t="s">
        <v>3</v>
      </c>
      <c r="K72" s="1" t="s">
        <v>124</v>
      </c>
      <c r="L72" s="4" t="s">
        <v>156</v>
      </c>
      <c r="N72" s="1" t="s">
        <v>3</v>
      </c>
      <c r="O72" s="4" t="s">
        <v>139</v>
      </c>
      <c r="P72" s="4" t="s">
        <v>288</v>
      </c>
      <c r="V72" s="1"/>
      <c r="Z72"/>
    </row>
    <row r="73" spans="2:26" ht="16" x14ac:dyDescent="0.2">
      <c r="B73" s="3" t="s">
        <v>286</v>
      </c>
      <c r="C73" s="3" t="s">
        <v>289</v>
      </c>
      <c r="D73" s="3" t="s">
        <v>140</v>
      </c>
      <c r="J73" s="1" t="s">
        <v>3</v>
      </c>
      <c r="K73" s="1" t="s">
        <v>124</v>
      </c>
      <c r="L73" s="4" t="s">
        <v>159</v>
      </c>
      <c r="N73" s="1" t="s">
        <v>3</v>
      </c>
      <c r="O73" s="4" t="s">
        <v>139</v>
      </c>
      <c r="P73" s="4" t="s">
        <v>290</v>
      </c>
      <c r="V73" s="1"/>
      <c r="Z73"/>
    </row>
    <row r="74" spans="2:26" ht="16" x14ac:dyDescent="0.2">
      <c r="B74" s="3" t="s">
        <v>291</v>
      </c>
      <c r="C74" s="3" t="s">
        <v>292</v>
      </c>
      <c r="D74" s="3" t="s">
        <v>144</v>
      </c>
      <c r="J74" s="1" t="s">
        <v>3</v>
      </c>
      <c r="K74" s="1" t="s">
        <v>124</v>
      </c>
      <c r="L74" s="4" t="s">
        <v>161</v>
      </c>
      <c r="N74" s="1" t="s">
        <v>3</v>
      </c>
      <c r="O74" s="4" t="s">
        <v>139</v>
      </c>
      <c r="P74" s="4" t="s">
        <v>293</v>
      </c>
      <c r="V74" s="1"/>
      <c r="Z74"/>
    </row>
    <row r="75" spans="2:26" ht="16" x14ac:dyDescent="0.2">
      <c r="B75" s="3" t="s">
        <v>294</v>
      </c>
      <c r="C75" s="3" t="s">
        <v>295</v>
      </c>
      <c r="D75" s="3" t="s">
        <v>147</v>
      </c>
      <c r="J75" s="1" t="s">
        <v>3</v>
      </c>
      <c r="K75" s="1" t="s">
        <v>124</v>
      </c>
      <c r="L75" s="4" t="s">
        <v>163</v>
      </c>
      <c r="N75" s="1" t="s">
        <v>3</v>
      </c>
      <c r="O75" s="4" t="s">
        <v>139</v>
      </c>
      <c r="P75" s="4" t="s">
        <v>296</v>
      </c>
      <c r="V75" s="1"/>
      <c r="Z75"/>
    </row>
    <row r="76" spans="2:26" ht="16" x14ac:dyDescent="0.2">
      <c r="B76" s="3" t="s">
        <v>297</v>
      </c>
      <c r="C76" s="3" t="s">
        <v>298</v>
      </c>
      <c r="D76" s="3" t="s">
        <v>148</v>
      </c>
      <c r="J76" s="1" t="s">
        <v>3</v>
      </c>
      <c r="K76" s="1" t="s">
        <v>124</v>
      </c>
      <c r="L76" s="4" t="s">
        <v>166</v>
      </c>
      <c r="N76" s="1" t="s">
        <v>3</v>
      </c>
      <c r="O76" s="4" t="s">
        <v>134</v>
      </c>
      <c r="P76" s="4" t="s">
        <v>299</v>
      </c>
      <c r="V76" s="1"/>
      <c r="Z76"/>
    </row>
    <row r="77" spans="2:26" ht="16" x14ac:dyDescent="0.2">
      <c r="B77" s="3" t="s">
        <v>300</v>
      </c>
      <c r="C77" s="3" t="s">
        <v>301</v>
      </c>
      <c r="D77" s="3" t="s">
        <v>150</v>
      </c>
      <c r="J77" s="1" t="s">
        <v>3</v>
      </c>
      <c r="K77" s="1" t="s">
        <v>124</v>
      </c>
      <c r="L77" s="4" t="s">
        <v>168</v>
      </c>
      <c r="N77" s="1" t="s">
        <v>3</v>
      </c>
      <c r="O77" s="4" t="s">
        <v>134</v>
      </c>
      <c r="P77" s="4" t="s">
        <v>302</v>
      </c>
      <c r="V77" s="1"/>
      <c r="Z77"/>
    </row>
    <row r="78" spans="2:26" ht="16" x14ac:dyDescent="0.2">
      <c r="B78" s="3" t="s">
        <v>303</v>
      </c>
      <c r="C78" s="3" t="s">
        <v>304</v>
      </c>
      <c r="D78" s="3" t="s">
        <v>152</v>
      </c>
      <c r="J78" s="1" t="s">
        <v>3</v>
      </c>
      <c r="K78" s="1" t="s">
        <v>127</v>
      </c>
      <c r="L78" s="4" t="s">
        <v>197</v>
      </c>
      <c r="N78" s="1" t="s">
        <v>3</v>
      </c>
      <c r="O78" s="4" t="s">
        <v>134</v>
      </c>
      <c r="P78" s="4" t="s">
        <v>305</v>
      </c>
      <c r="V78" s="1"/>
      <c r="Z78"/>
    </row>
    <row r="79" spans="2:26" ht="16" x14ac:dyDescent="0.2">
      <c r="B79" s="3" t="s">
        <v>306</v>
      </c>
      <c r="C79" s="3" t="s">
        <v>307</v>
      </c>
      <c r="D79" s="3" t="s">
        <v>155</v>
      </c>
      <c r="J79" s="1" t="s">
        <v>3</v>
      </c>
      <c r="K79" s="1" t="s">
        <v>127</v>
      </c>
      <c r="L79" s="4" t="s">
        <v>111</v>
      </c>
      <c r="N79" s="1" t="s">
        <v>3</v>
      </c>
      <c r="O79" s="4" t="s">
        <v>134</v>
      </c>
      <c r="P79" s="4" t="s">
        <v>308</v>
      </c>
      <c r="V79" s="1"/>
      <c r="Z79"/>
    </row>
    <row r="80" spans="2:26" ht="16" x14ac:dyDescent="0.2">
      <c r="B80" s="3" t="s">
        <v>309</v>
      </c>
      <c r="C80" s="3" t="s">
        <v>310</v>
      </c>
      <c r="D80" s="3" t="s">
        <v>157</v>
      </c>
      <c r="J80" s="1" t="s">
        <v>3</v>
      </c>
      <c r="K80" s="1" t="s">
        <v>127</v>
      </c>
      <c r="L80" s="4" t="s">
        <v>116</v>
      </c>
      <c r="N80" s="1" t="s">
        <v>3</v>
      </c>
      <c r="O80" s="4" t="s">
        <v>134</v>
      </c>
      <c r="P80" s="4" t="s">
        <v>311</v>
      </c>
      <c r="V80" s="1"/>
      <c r="Z80"/>
    </row>
    <row r="81" spans="2:26" ht="16" x14ac:dyDescent="0.2">
      <c r="B81" s="3" t="s">
        <v>312</v>
      </c>
      <c r="C81" s="3" t="s">
        <v>313</v>
      </c>
      <c r="D81" s="3" t="s">
        <v>160</v>
      </c>
      <c r="J81" s="1" t="s">
        <v>3</v>
      </c>
      <c r="K81" s="1" t="s">
        <v>127</v>
      </c>
      <c r="L81" s="4" t="s">
        <v>119</v>
      </c>
      <c r="N81" s="1" t="s">
        <v>3</v>
      </c>
      <c r="O81" s="4" t="s">
        <v>134</v>
      </c>
      <c r="P81" s="4" t="s">
        <v>314</v>
      </c>
      <c r="V81" s="1"/>
      <c r="Z81"/>
    </row>
    <row r="82" spans="2:26" ht="16" x14ac:dyDescent="0.2">
      <c r="B82" s="3" t="s">
        <v>315</v>
      </c>
      <c r="C82" s="3" t="s">
        <v>316</v>
      </c>
      <c r="D82" s="3" t="s">
        <v>162</v>
      </c>
      <c r="J82" s="1" t="s">
        <v>3</v>
      </c>
      <c r="K82" s="1" t="s">
        <v>127</v>
      </c>
      <c r="L82" s="4" t="s">
        <v>122</v>
      </c>
      <c r="N82" s="1" t="s">
        <v>3</v>
      </c>
      <c r="O82" s="4" t="s">
        <v>134</v>
      </c>
      <c r="P82" s="4" t="s">
        <v>317</v>
      </c>
      <c r="V82" s="1"/>
      <c r="Z82"/>
    </row>
    <row r="83" spans="2:26" ht="16" x14ac:dyDescent="0.2">
      <c r="B83" s="3" t="s">
        <v>318</v>
      </c>
      <c r="C83" s="3" t="s">
        <v>319</v>
      </c>
      <c r="D83" s="3" t="s">
        <v>164</v>
      </c>
      <c r="J83" s="1" t="s">
        <v>3</v>
      </c>
      <c r="K83" s="1" t="s">
        <v>127</v>
      </c>
      <c r="L83" s="4" t="s">
        <v>125</v>
      </c>
      <c r="N83" s="1" t="s">
        <v>3</v>
      </c>
      <c r="O83" s="4" t="s">
        <v>134</v>
      </c>
      <c r="P83" s="4" t="s">
        <v>320</v>
      </c>
      <c r="V83" s="1"/>
      <c r="Z83"/>
    </row>
    <row r="84" spans="2:26" ht="16" x14ac:dyDescent="0.2">
      <c r="B84" s="3" t="s">
        <v>321</v>
      </c>
      <c r="C84" s="3" t="s">
        <v>322</v>
      </c>
      <c r="D84" s="3" t="s">
        <v>167</v>
      </c>
      <c r="J84" s="1" t="s">
        <v>3</v>
      </c>
      <c r="K84" s="1" t="s">
        <v>127</v>
      </c>
      <c r="L84" s="4" t="s">
        <v>128</v>
      </c>
      <c r="N84" s="1" t="s">
        <v>3</v>
      </c>
      <c r="O84" s="4" t="s">
        <v>134</v>
      </c>
      <c r="P84" s="4" t="s">
        <v>129</v>
      </c>
      <c r="V84" s="1"/>
      <c r="Z84"/>
    </row>
    <row r="85" spans="2:26" ht="16" x14ac:dyDescent="0.2">
      <c r="B85" s="3" t="s">
        <v>323</v>
      </c>
      <c r="C85" s="3" t="s">
        <v>324</v>
      </c>
      <c r="D85" s="3" t="s">
        <v>169</v>
      </c>
      <c r="J85" s="1" t="s">
        <v>3</v>
      </c>
      <c r="K85" s="1" t="s">
        <v>127</v>
      </c>
      <c r="L85" s="4" t="s">
        <v>170</v>
      </c>
      <c r="N85" s="1" t="s">
        <v>3</v>
      </c>
      <c r="O85" s="4" t="s">
        <v>134</v>
      </c>
      <c r="P85" s="4" t="s">
        <v>325</v>
      </c>
      <c r="V85" s="1"/>
      <c r="Z85"/>
    </row>
    <row r="86" spans="2:26" ht="16" x14ac:dyDescent="0.2">
      <c r="B86" s="3" t="s">
        <v>326</v>
      </c>
      <c r="C86" s="3" t="s">
        <v>327</v>
      </c>
      <c r="D86" s="3" t="s">
        <v>171</v>
      </c>
      <c r="J86" s="1" t="s">
        <v>3</v>
      </c>
      <c r="K86" s="1" t="s">
        <v>127</v>
      </c>
      <c r="L86" s="4" t="s">
        <v>131</v>
      </c>
      <c r="N86" s="1" t="s">
        <v>3</v>
      </c>
      <c r="O86" s="4" t="s">
        <v>134</v>
      </c>
      <c r="P86" s="4" t="s">
        <v>328</v>
      </c>
      <c r="V86" s="1"/>
      <c r="Z86"/>
    </row>
    <row r="87" spans="2:26" ht="16" x14ac:dyDescent="0.2">
      <c r="B87" s="3" t="s">
        <v>329</v>
      </c>
      <c r="C87" s="3" t="s">
        <v>330</v>
      </c>
      <c r="D87" s="3" t="s">
        <v>172</v>
      </c>
      <c r="J87" s="1" t="s">
        <v>3</v>
      </c>
      <c r="K87" s="1" t="s">
        <v>127</v>
      </c>
      <c r="L87" s="4" t="s">
        <v>134</v>
      </c>
      <c r="N87" s="1" t="s">
        <v>3</v>
      </c>
      <c r="O87" s="4" t="s">
        <v>131</v>
      </c>
      <c r="P87" s="4" t="s">
        <v>331</v>
      </c>
      <c r="V87" s="1"/>
      <c r="Z87"/>
    </row>
    <row r="88" spans="2:26" ht="16" x14ac:dyDescent="0.2">
      <c r="B88" s="3" t="s">
        <v>332</v>
      </c>
      <c r="C88" s="3" t="s">
        <v>333</v>
      </c>
      <c r="D88" s="3" t="s">
        <v>174</v>
      </c>
      <c r="J88" s="1" t="s">
        <v>3</v>
      </c>
      <c r="K88" s="1" t="s">
        <v>127</v>
      </c>
      <c r="L88" s="4" t="s">
        <v>112</v>
      </c>
      <c r="N88" s="1" t="s">
        <v>3</v>
      </c>
      <c r="O88" s="4" t="s">
        <v>131</v>
      </c>
      <c r="P88" s="4" t="s">
        <v>334</v>
      </c>
      <c r="V88" s="1"/>
      <c r="Z88"/>
    </row>
    <row r="89" spans="2:26" ht="16" x14ac:dyDescent="0.2">
      <c r="B89" s="3" t="s">
        <v>335</v>
      </c>
      <c r="C89" s="3" t="s">
        <v>336</v>
      </c>
      <c r="D89" s="3" t="s">
        <v>175</v>
      </c>
      <c r="J89" s="1" t="s">
        <v>3</v>
      </c>
      <c r="K89" s="1" t="s">
        <v>127</v>
      </c>
      <c r="L89" s="4" t="s">
        <v>139</v>
      </c>
      <c r="N89" s="1" t="s">
        <v>3</v>
      </c>
      <c r="O89" s="4" t="s">
        <v>131</v>
      </c>
      <c r="P89" s="4" t="s">
        <v>337</v>
      </c>
      <c r="V89" s="1"/>
      <c r="Z89"/>
    </row>
    <row r="90" spans="2:26" ht="16" x14ac:dyDescent="0.2">
      <c r="B90" s="3" t="s">
        <v>338</v>
      </c>
      <c r="C90" s="3" t="s">
        <v>339</v>
      </c>
      <c r="D90" s="3" t="s">
        <v>177</v>
      </c>
      <c r="J90" s="1" t="s">
        <v>3</v>
      </c>
      <c r="K90" s="1" t="s">
        <v>127</v>
      </c>
      <c r="L90" s="4" t="s">
        <v>143</v>
      </c>
      <c r="N90" s="1" t="s">
        <v>3</v>
      </c>
      <c r="O90" s="4" t="s">
        <v>131</v>
      </c>
      <c r="P90" s="4" t="s">
        <v>340</v>
      </c>
      <c r="V90" s="1"/>
      <c r="Z90"/>
    </row>
    <row r="91" spans="2:26" ht="16" x14ac:dyDescent="0.2">
      <c r="B91" s="3" t="s">
        <v>341</v>
      </c>
      <c r="C91" s="3" t="s">
        <v>342</v>
      </c>
      <c r="D91" s="3" t="s">
        <v>178</v>
      </c>
      <c r="J91" s="1" t="s">
        <v>3</v>
      </c>
      <c r="K91" s="1" t="s">
        <v>127</v>
      </c>
      <c r="L91" s="4" t="s">
        <v>146</v>
      </c>
      <c r="N91" s="1" t="s">
        <v>3</v>
      </c>
      <c r="O91" s="4" t="s">
        <v>131</v>
      </c>
      <c r="P91" s="4" t="s">
        <v>343</v>
      </c>
      <c r="V91" s="1"/>
      <c r="Z91"/>
    </row>
    <row r="92" spans="2:26" ht="16" x14ac:dyDescent="0.2">
      <c r="B92" s="3" t="s">
        <v>344</v>
      </c>
      <c r="C92" s="3" t="s">
        <v>345</v>
      </c>
      <c r="D92" s="3" t="s">
        <v>179</v>
      </c>
      <c r="J92" s="1" t="s">
        <v>3</v>
      </c>
      <c r="K92" s="1" t="s">
        <v>127</v>
      </c>
      <c r="L92" s="4" t="s">
        <v>204</v>
      </c>
      <c r="N92" s="1" t="s">
        <v>3</v>
      </c>
      <c r="O92" s="4" t="s">
        <v>128</v>
      </c>
      <c r="P92" s="4" t="s">
        <v>346</v>
      </c>
      <c r="V92" s="1"/>
      <c r="Z92"/>
    </row>
    <row r="93" spans="2:26" ht="16" x14ac:dyDescent="0.2">
      <c r="B93" s="3" t="s">
        <v>347</v>
      </c>
      <c r="C93" s="3" t="s">
        <v>348</v>
      </c>
      <c r="D93" s="3" t="s">
        <v>182</v>
      </c>
      <c r="J93" s="1" t="s">
        <v>3</v>
      </c>
      <c r="K93" s="1" t="s">
        <v>127</v>
      </c>
      <c r="L93" s="4" t="s">
        <v>173</v>
      </c>
      <c r="N93" s="1" t="s">
        <v>3</v>
      </c>
      <c r="O93" s="4" t="s">
        <v>149</v>
      </c>
      <c r="P93" s="4" t="s">
        <v>349</v>
      </c>
      <c r="V93" s="1"/>
      <c r="Z93"/>
    </row>
    <row r="94" spans="2:26" ht="16" x14ac:dyDescent="0.2">
      <c r="B94" s="3" t="s">
        <v>350</v>
      </c>
      <c r="C94" s="3" t="s">
        <v>351</v>
      </c>
      <c r="D94" s="3" t="s">
        <v>185</v>
      </c>
      <c r="J94" s="1" t="s">
        <v>3</v>
      </c>
      <c r="K94" s="1" t="s">
        <v>127</v>
      </c>
      <c r="L94" s="4" t="s">
        <v>124</v>
      </c>
      <c r="N94" s="1" t="s">
        <v>3</v>
      </c>
      <c r="O94" s="4" t="s">
        <v>149</v>
      </c>
      <c r="P94" s="4" t="s">
        <v>352</v>
      </c>
      <c r="V94" s="1"/>
      <c r="Z94"/>
    </row>
    <row r="95" spans="2:26" ht="16" x14ac:dyDescent="0.2">
      <c r="B95" s="3" t="s">
        <v>353</v>
      </c>
      <c r="C95" s="3" t="s">
        <v>354</v>
      </c>
      <c r="D95" s="3" t="s">
        <v>188</v>
      </c>
      <c r="J95" s="1" t="s">
        <v>3</v>
      </c>
      <c r="K95" s="1" t="s">
        <v>127</v>
      </c>
      <c r="L95" s="4" t="s">
        <v>149</v>
      </c>
      <c r="N95" s="1" t="s">
        <v>3</v>
      </c>
      <c r="O95" s="4" t="s">
        <v>149</v>
      </c>
      <c r="P95" s="4" t="s">
        <v>355</v>
      </c>
      <c r="V95" s="1"/>
      <c r="Z95"/>
    </row>
    <row r="96" spans="2:26" ht="16" x14ac:dyDescent="0.2">
      <c r="B96" s="3" t="s">
        <v>356</v>
      </c>
      <c r="C96" s="3" t="s">
        <v>357</v>
      </c>
      <c r="D96" s="3" t="s">
        <v>191</v>
      </c>
      <c r="J96" s="1" t="s">
        <v>3</v>
      </c>
      <c r="K96" s="1" t="s">
        <v>127</v>
      </c>
      <c r="L96" s="4" t="s">
        <v>208</v>
      </c>
      <c r="N96" s="1" t="s">
        <v>3</v>
      </c>
      <c r="O96" s="4" t="s">
        <v>149</v>
      </c>
      <c r="P96" s="4" t="s">
        <v>358</v>
      </c>
      <c r="V96" s="1"/>
      <c r="Z96"/>
    </row>
    <row r="97" spans="2:26" ht="16" x14ac:dyDescent="0.2">
      <c r="B97" s="3" t="s">
        <v>359</v>
      </c>
      <c r="C97" s="3" t="s">
        <v>360</v>
      </c>
      <c r="D97" s="3" t="s">
        <v>194</v>
      </c>
      <c r="J97" s="1" t="s">
        <v>3</v>
      </c>
      <c r="K97" s="1" t="s">
        <v>127</v>
      </c>
      <c r="L97" s="4" t="s">
        <v>151</v>
      </c>
      <c r="N97" s="1" t="s">
        <v>3</v>
      </c>
      <c r="O97" s="4" t="s">
        <v>149</v>
      </c>
      <c r="P97" s="4" t="s">
        <v>361</v>
      </c>
      <c r="V97" s="1"/>
      <c r="Z97"/>
    </row>
    <row r="98" spans="2:26" ht="16" x14ac:dyDescent="0.2">
      <c r="B98" s="3" t="s">
        <v>362</v>
      </c>
      <c r="C98" s="3" t="s">
        <v>363</v>
      </c>
      <c r="D98" s="3" t="s">
        <v>198</v>
      </c>
      <c r="J98" s="1" t="s">
        <v>3</v>
      </c>
      <c r="K98" s="1" t="s">
        <v>127</v>
      </c>
      <c r="L98" s="4" t="s">
        <v>154</v>
      </c>
      <c r="N98" s="1" t="s">
        <v>3</v>
      </c>
      <c r="O98" s="4" t="s">
        <v>149</v>
      </c>
      <c r="P98" s="4" t="s">
        <v>364</v>
      </c>
      <c r="V98" s="1"/>
      <c r="Z98"/>
    </row>
    <row r="99" spans="2:26" ht="16" x14ac:dyDescent="0.2">
      <c r="B99" s="3" t="s">
        <v>365</v>
      </c>
      <c r="C99" s="3" t="s">
        <v>366</v>
      </c>
      <c r="D99" s="3" t="s">
        <v>201</v>
      </c>
      <c r="J99" s="1" t="s">
        <v>3</v>
      </c>
      <c r="K99" s="1" t="s">
        <v>127</v>
      </c>
      <c r="L99" s="4" t="s">
        <v>156</v>
      </c>
      <c r="N99" s="1" t="s">
        <v>3</v>
      </c>
      <c r="O99" s="4" t="s">
        <v>149</v>
      </c>
      <c r="P99" s="4" t="s">
        <v>367</v>
      </c>
      <c r="V99" s="1"/>
      <c r="Z99"/>
    </row>
    <row r="100" spans="2:26" ht="16" x14ac:dyDescent="0.2">
      <c r="B100" s="3" t="s">
        <v>368</v>
      </c>
      <c r="C100" s="3" t="s">
        <v>369</v>
      </c>
      <c r="D100" s="3" t="s">
        <v>205</v>
      </c>
      <c r="J100" s="1" t="s">
        <v>3</v>
      </c>
      <c r="K100" s="1" t="s">
        <v>127</v>
      </c>
      <c r="L100" s="4" t="s">
        <v>159</v>
      </c>
      <c r="N100" s="1" t="s">
        <v>3</v>
      </c>
      <c r="O100" s="4" t="s">
        <v>149</v>
      </c>
      <c r="P100" s="4" t="s">
        <v>370</v>
      </c>
      <c r="V100" s="1"/>
      <c r="Z100"/>
    </row>
    <row r="101" spans="2:26" ht="16" x14ac:dyDescent="0.2">
      <c r="B101" s="3" t="s">
        <v>371</v>
      </c>
      <c r="C101" s="3" t="s">
        <v>372</v>
      </c>
      <c r="D101" s="3" t="s">
        <v>209</v>
      </c>
      <c r="J101" s="1" t="s">
        <v>3</v>
      </c>
      <c r="K101" s="1" t="s">
        <v>127</v>
      </c>
      <c r="L101" s="4" t="s">
        <v>161</v>
      </c>
      <c r="N101" s="1" t="s">
        <v>3</v>
      </c>
      <c r="O101" s="4" t="s">
        <v>124</v>
      </c>
      <c r="P101" s="4" t="s">
        <v>373</v>
      </c>
      <c r="V101" s="1"/>
      <c r="Z101"/>
    </row>
    <row r="102" spans="2:26" ht="16" x14ac:dyDescent="0.2">
      <c r="B102" s="3" t="s">
        <v>374</v>
      </c>
      <c r="C102" s="3" t="s">
        <v>375</v>
      </c>
      <c r="D102" s="3" t="s">
        <v>212</v>
      </c>
      <c r="J102" s="1" t="s">
        <v>3</v>
      </c>
      <c r="K102" s="1" t="s">
        <v>127</v>
      </c>
      <c r="L102" s="4" t="s">
        <v>163</v>
      </c>
      <c r="N102" s="1" t="s">
        <v>3</v>
      </c>
      <c r="O102" s="4" t="s">
        <v>124</v>
      </c>
      <c r="P102" s="4" t="s">
        <v>376</v>
      </c>
      <c r="V102" s="1"/>
      <c r="Z102"/>
    </row>
    <row r="103" spans="2:26" ht="16" x14ac:dyDescent="0.2">
      <c r="B103" s="3" t="s">
        <v>377</v>
      </c>
      <c r="C103" s="3" t="s">
        <v>378</v>
      </c>
      <c r="D103" s="3" t="s">
        <v>215</v>
      </c>
      <c r="J103" s="1" t="s">
        <v>3</v>
      </c>
      <c r="K103" s="1" t="s">
        <v>127</v>
      </c>
      <c r="L103" s="4" t="s">
        <v>166</v>
      </c>
      <c r="N103" s="1" t="s">
        <v>3</v>
      </c>
      <c r="O103" s="4" t="s">
        <v>124</v>
      </c>
      <c r="P103" s="4" t="s">
        <v>379</v>
      </c>
      <c r="V103" s="1"/>
      <c r="Z103"/>
    </row>
    <row r="104" spans="2:26" ht="16" x14ac:dyDescent="0.2">
      <c r="B104" s="3" t="s">
        <v>380</v>
      </c>
      <c r="C104" s="3" t="s">
        <v>381</v>
      </c>
      <c r="D104" s="3" t="s">
        <v>218</v>
      </c>
      <c r="J104" s="1" t="s">
        <v>3</v>
      </c>
      <c r="K104" s="1" t="s">
        <v>127</v>
      </c>
      <c r="L104" s="4" t="s">
        <v>168</v>
      </c>
      <c r="N104" s="1" t="s">
        <v>3</v>
      </c>
      <c r="O104" s="4" t="s">
        <v>124</v>
      </c>
      <c r="P104" s="4" t="s">
        <v>382</v>
      </c>
      <c r="V104" s="1"/>
      <c r="Z104"/>
    </row>
    <row r="105" spans="2:26" ht="16" x14ac:dyDescent="0.2">
      <c r="B105" s="3" t="s">
        <v>383</v>
      </c>
      <c r="C105" s="3" t="s">
        <v>384</v>
      </c>
      <c r="D105" s="3" t="s">
        <v>219</v>
      </c>
      <c r="J105" s="1" t="s">
        <v>3</v>
      </c>
      <c r="K105" s="1" t="s">
        <v>121</v>
      </c>
      <c r="L105" s="4" t="s">
        <v>151</v>
      </c>
      <c r="N105" s="1" t="s">
        <v>3</v>
      </c>
      <c r="O105" s="4" t="s">
        <v>124</v>
      </c>
      <c r="P105" s="4" t="s">
        <v>385</v>
      </c>
      <c r="V105" s="1"/>
      <c r="Z105"/>
    </row>
    <row r="106" spans="2:26" ht="16" x14ac:dyDescent="0.2">
      <c r="B106" s="3" t="s">
        <v>386</v>
      </c>
      <c r="C106" s="3" t="s">
        <v>387</v>
      </c>
      <c r="D106" s="3" t="s">
        <v>222</v>
      </c>
      <c r="J106" s="1" t="s">
        <v>3</v>
      </c>
      <c r="K106" s="1" t="s">
        <v>121</v>
      </c>
      <c r="L106" s="4" t="s">
        <v>154</v>
      </c>
      <c r="N106" s="1" t="s">
        <v>3</v>
      </c>
      <c r="O106" s="4" t="s">
        <v>124</v>
      </c>
      <c r="P106" s="4" t="s">
        <v>388</v>
      </c>
      <c r="V106" s="1"/>
      <c r="Z106"/>
    </row>
    <row r="107" spans="2:26" ht="16" x14ac:dyDescent="0.2">
      <c r="B107" s="3" t="s">
        <v>389</v>
      </c>
      <c r="C107" s="3" t="s">
        <v>390</v>
      </c>
      <c r="D107" s="3" t="s">
        <v>225</v>
      </c>
      <c r="J107" s="1" t="s">
        <v>3</v>
      </c>
      <c r="K107" s="1" t="s">
        <v>121</v>
      </c>
      <c r="L107" s="4" t="s">
        <v>156</v>
      </c>
      <c r="N107" s="1" t="s">
        <v>3</v>
      </c>
      <c r="O107" s="4" t="s">
        <v>124</v>
      </c>
      <c r="P107" s="4" t="s">
        <v>391</v>
      </c>
      <c r="V107" s="1"/>
      <c r="Z107"/>
    </row>
    <row r="108" spans="2:26" ht="16" x14ac:dyDescent="0.2">
      <c r="B108" s="3" t="s">
        <v>392</v>
      </c>
      <c r="C108" s="3" t="s">
        <v>393</v>
      </c>
      <c r="D108" s="3" t="s">
        <v>228</v>
      </c>
      <c r="J108" s="1" t="s">
        <v>3</v>
      </c>
      <c r="K108" s="1" t="s">
        <v>121</v>
      </c>
      <c r="L108" s="4" t="s">
        <v>159</v>
      </c>
      <c r="N108" s="1" t="s">
        <v>3</v>
      </c>
      <c r="O108" s="4" t="s">
        <v>124</v>
      </c>
      <c r="P108" s="4" t="s">
        <v>394</v>
      </c>
      <c r="V108" s="1"/>
      <c r="Z108"/>
    </row>
    <row r="109" spans="2:26" ht="16" x14ac:dyDescent="0.2">
      <c r="B109" s="3" t="s">
        <v>395</v>
      </c>
      <c r="C109" s="3" t="s">
        <v>396</v>
      </c>
      <c r="D109" s="3" t="s">
        <v>231</v>
      </c>
      <c r="J109" s="1" t="s">
        <v>3</v>
      </c>
      <c r="K109" s="1" t="s">
        <v>121</v>
      </c>
      <c r="L109" s="4" t="s">
        <v>161</v>
      </c>
      <c r="N109" s="1" t="s">
        <v>3</v>
      </c>
      <c r="O109" s="4" t="s">
        <v>146</v>
      </c>
      <c r="P109" s="4" t="s">
        <v>397</v>
      </c>
      <c r="V109" s="1"/>
      <c r="Z109"/>
    </row>
    <row r="110" spans="2:26" ht="16" x14ac:dyDescent="0.2">
      <c r="B110" s="3" t="s">
        <v>398</v>
      </c>
      <c r="C110" s="3" t="s">
        <v>399</v>
      </c>
      <c r="D110" s="3" t="s">
        <v>234</v>
      </c>
      <c r="J110" s="1" t="s">
        <v>3</v>
      </c>
      <c r="K110" s="1" t="s">
        <v>121</v>
      </c>
      <c r="L110" s="4" t="s">
        <v>163</v>
      </c>
      <c r="N110" s="1" t="s">
        <v>3</v>
      </c>
      <c r="O110" s="4" t="s">
        <v>146</v>
      </c>
      <c r="P110" s="4" t="s">
        <v>400</v>
      </c>
      <c r="V110" s="1"/>
      <c r="Z110"/>
    </row>
    <row r="111" spans="2:26" ht="16" x14ac:dyDescent="0.2">
      <c r="B111" s="3" t="s">
        <v>401</v>
      </c>
      <c r="C111" s="3" t="s">
        <v>402</v>
      </c>
      <c r="D111" s="3" t="s">
        <v>237</v>
      </c>
      <c r="J111" s="1" t="s">
        <v>3</v>
      </c>
      <c r="K111" s="1" t="s">
        <v>121</v>
      </c>
      <c r="L111" s="4" t="s">
        <v>166</v>
      </c>
      <c r="N111" s="1" t="s">
        <v>3</v>
      </c>
      <c r="O111" s="4" t="s">
        <v>146</v>
      </c>
      <c r="P111" s="4" t="s">
        <v>403</v>
      </c>
      <c r="V111" s="1"/>
      <c r="Z111"/>
    </row>
    <row r="112" spans="2:26" ht="16" x14ac:dyDescent="0.2">
      <c r="B112" s="3" t="s">
        <v>404</v>
      </c>
      <c r="C112" s="3" t="s">
        <v>405</v>
      </c>
      <c r="D112" s="3" t="s">
        <v>240</v>
      </c>
      <c r="J112" s="1" t="s">
        <v>3</v>
      </c>
      <c r="K112" s="1" t="s">
        <v>121</v>
      </c>
      <c r="L112" s="4" t="s">
        <v>168</v>
      </c>
      <c r="N112" s="1" t="s">
        <v>3</v>
      </c>
      <c r="O112" s="4" t="s">
        <v>146</v>
      </c>
      <c r="P112" s="4" t="s">
        <v>406</v>
      </c>
      <c r="V112" s="1"/>
      <c r="Z112"/>
    </row>
    <row r="113" spans="2:26" ht="16" x14ac:dyDescent="0.2">
      <c r="B113" s="3" t="s">
        <v>407</v>
      </c>
      <c r="C113" s="3" t="s">
        <v>408</v>
      </c>
      <c r="D113" s="3" t="s">
        <v>243</v>
      </c>
      <c r="J113" s="1" t="s">
        <v>66</v>
      </c>
      <c r="K113" s="5" t="s">
        <v>130</v>
      </c>
      <c r="L113" s="6" t="s">
        <v>180</v>
      </c>
      <c r="N113" s="1" t="s">
        <v>3</v>
      </c>
      <c r="O113" s="4" t="s">
        <v>146</v>
      </c>
      <c r="P113" s="4" t="s">
        <v>409</v>
      </c>
      <c r="V113" s="1"/>
      <c r="Z113"/>
    </row>
    <row r="114" spans="2:26" ht="16" x14ac:dyDescent="0.2">
      <c r="B114" s="3" t="s">
        <v>410</v>
      </c>
      <c r="C114" s="3" t="s">
        <v>411</v>
      </c>
      <c r="D114" s="3" t="s">
        <v>246</v>
      </c>
      <c r="J114" s="1" t="s">
        <v>66</v>
      </c>
      <c r="K114" s="5" t="s">
        <v>130</v>
      </c>
      <c r="L114" s="6" t="s">
        <v>183</v>
      </c>
      <c r="N114" s="1" t="s">
        <v>3</v>
      </c>
      <c r="O114" s="4" t="s">
        <v>146</v>
      </c>
      <c r="P114" s="4" t="s">
        <v>412</v>
      </c>
      <c r="V114" s="1"/>
      <c r="Z114"/>
    </row>
    <row r="115" spans="2:26" ht="16" x14ac:dyDescent="0.2">
      <c r="B115" s="3" t="s">
        <v>413</v>
      </c>
      <c r="C115" s="3" t="s">
        <v>414</v>
      </c>
      <c r="D115" s="3" t="s">
        <v>249</v>
      </c>
      <c r="J115" s="1" t="s">
        <v>66</v>
      </c>
      <c r="K115" s="5" t="s">
        <v>130</v>
      </c>
      <c r="L115" s="6" t="s">
        <v>186</v>
      </c>
      <c r="N115" s="1" t="s">
        <v>3</v>
      </c>
      <c r="O115" s="4" t="s">
        <v>146</v>
      </c>
      <c r="P115" s="4" t="s">
        <v>415</v>
      </c>
      <c r="V115" s="1"/>
      <c r="Z115"/>
    </row>
    <row r="116" spans="2:26" ht="16" x14ac:dyDescent="0.2">
      <c r="B116" s="3" t="s">
        <v>416</v>
      </c>
      <c r="C116" s="3" t="s">
        <v>417</v>
      </c>
      <c r="D116" s="3" t="s">
        <v>252</v>
      </c>
      <c r="J116" s="1" t="s">
        <v>66</v>
      </c>
      <c r="K116" s="5" t="s">
        <v>130</v>
      </c>
      <c r="L116" s="6" t="s">
        <v>189</v>
      </c>
      <c r="N116" s="1" t="s">
        <v>3</v>
      </c>
      <c r="O116" s="4" t="s">
        <v>146</v>
      </c>
      <c r="P116" s="4" t="s">
        <v>418</v>
      </c>
      <c r="V116" s="1"/>
      <c r="Z116"/>
    </row>
    <row r="117" spans="2:26" ht="16" x14ac:dyDescent="0.2">
      <c r="B117" s="3" t="s">
        <v>419</v>
      </c>
      <c r="C117" s="3" t="s">
        <v>420</v>
      </c>
      <c r="D117" s="3" t="s">
        <v>255</v>
      </c>
      <c r="J117" s="1" t="s">
        <v>66</v>
      </c>
      <c r="K117" s="5" t="s">
        <v>130</v>
      </c>
      <c r="L117" s="6" t="s">
        <v>192</v>
      </c>
      <c r="N117" s="1" t="s">
        <v>3</v>
      </c>
      <c r="O117" s="4" t="s">
        <v>143</v>
      </c>
      <c r="P117" s="4" t="s">
        <v>421</v>
      </c>
      <c r="V117" s="1"/>
      <c r="Z117"/>
    </row>
    <row r="118" spans="2:26" ht="16" x14ac:dyDescent="0.2">
      <c r="B118" s="3" t="s">
        <v>422</v>
      </c>
      <c r="C118" s="3" t="s">
        <v>423</v>
      </c>
      <c r="D118" s="3" t="s">
        <v>258</v>
      </c>
      <c r="J118" s="1" t="s">
        <v>66</v>
      </c>
      <c r="K118" s="5" t="s">
        <v>130</v>
      </c>
      <c r="L118" s="6" t="s">
        <v>195</v>
      </c>
      <c r="N118" s="1" t="s">
        <v>3</v>
      </c>
      <c r="O118" s="4" t="s">
        <v>143</v>
      </c>
      <c r="P118" s="4" t="s">
        <v>424</v>
      </c>
      <c r="V118" s="1"/>
      <c r="Z118"/>
    </row>
    <row r="119" spans="2:26" ht="16" x14ac:dyDescent="0.2">
      <c r="B119" s="3" t="s">
        <v>425</v>
      </c>
      <c r="C119" s="3" t="s">
        <v>426</v>
      </c>
      <c r="D119" s="3" t="s">
        <v>261</v>
      </c>
      <c r="J119" s="1" t="s">
        <v>66</v>
      </c>
      <c r="K119" s="5" t="s">
        <v>130</v>
      </c>
      <c r="L119" s="6" t="s">
        <v>199</v>
      </c>
      <c r="N119" s="1" t="s">
        <v>3</v>
      </c>
      <c r="O119" s="4" t="s">
        <v>143</v>
      </c>
      <c r="P119" s="4" t="s">
        <v>427</v>
      </c>
      <c r="V119" s="1"/>
      <c r="Z119"/>
    </row>
    <row r="120" spans="2:26" ht="16" x14ac:dyDescent="0.2">
      <c r="B120" s="3" t="s">
        <v>428</v>
      </c>
      <c r="C120" s="3" t="s">
        <v>429</v>
      </c>
      <c r="D120" s="3" t="s">
        <v>264</v>
      </c>
      <c r="J120" s="1" t="s">
        <v>66</v>
      </c>
      <c r="K120" s="5" t="s">
        <v>130</v>
      </c>
      <c r="L120" s="6" t="s">
        <v>202</v>
      </c>
      <c r="N120" s="1" t="s">
        <v>3</v>
      </c>
      <c r="O120" s="4" t="s">
        <v>173</v>
      </c>
      <c r="P120" s="4" t="s">
        <v>430</v>
      </c>
      <c r="V120" s="1"/>
      <c r="Z120"/>
    </row>
    <row r="121" spans="2:26" ht="16" x14ac:dyDescent="0.2">
      <c r="B121" s="3" t="s">
        <v>431</v>
      </c>
      <c r="C121" s="3" t="s">
        <v>432</v>
      </c>
      <c r="D121" s="3" t="s">
        <v>267</v>
      </c>
      <c r="J121" s="1" t="s">
        <v>66</v>
      </c>
      <c r="K121" s="5" t="s">
        <v>130</v>
      </c>
      <c r="L121" s="6" t="s">
        <v>206</v>
      </c>
      <c r="N121" s="1" t="s">
        <v>3</v>
      </c>
      <c r="O121" s="4" t="s">
        <v>173</v>
      </c>
      <c r="P121" s="4" t="s">
        <v>433</v>
      </c>
      <c r="V121" s="1"/>
      <c r="Z121"/>
    </row>
    <row r="122" spans="2:26" ht="16" x14ac:dyDescent="0.2">
      <c r="B122" s="3" t="s">
        <v>434</v>
      </c>
      <c r="C122" s="3" t="s">
        <v>435</v>
      </c>
      <c r="D122" s="3" t="s">
        <v>270</v>
      </c>
      <c r="J122" s="1" t="s">
        <v>66</v>
      </c>
      <c r="K122" s="5" t="s">
        <v>130</v>
      </c>
      <c r="L122" s="6" t="s">
        <v>210</v>
      </c>
      <c r="N122" s="1" t="s">
        <v>3</v>
      </c>
      <c r="O122" s="4" t="s">
        <v>173</v>
      </c>
      <c r="P122" s="4" t="s">
        <v>436</v>
      </c>
      <c r="V122" s="1"/>
      <c r="Z122"/>
    </row>
    <row r="123" spans="2:26" ht="16" x14ac:dyDescent="0.2">
      <c r="B123" s="3" t="s">
        <v>437</v>
      </c>
      <c r="C123" s="3" t="s">
        <v>438</v>
      </c>
      <c r="D123" s="3" t="s">
        <v>273</v>
      </c>
      <c r="J123" s="1" t="s">
        <v>66</v>
      </c>
      <c r="K123" s="5" t="s">
        <v>130</v>
      </c>
      <c r="L123" s="6" t="s">
        <v>213</v>
      </c>
      <c r="N123" s="1" t="s">
        <v>3</v>
      </c>
      <c r="O123" s="4" t="s">
        <v>173</v>
      </c>
      <c r="P123" s="4" t="s">
        <v>439</v>
      </c>
      <c r="V123" s="1"/>
      <c r="Z123"/>
    </row>
    <row r="124" spans="2:26" ht="16" x14ac:dyDescent="0.2">
      <c r="B124" s="3" t="s">
        <v>440</v>
      </c>
      <c r="C124" s="3" t="s">
        <v>441</v>
      </c>
      <c r="D124" s="3" t="s">
        <v>276</v>
      </c>
      <c r="J124" s="1" t="s">
        <v>66</v>
      </c>
      <c r="K124" s="5" t="s">
        <v>130</v>
      </c>
      <c r="L124" s="6" t="s">
        <v>216</v>
      </c>
      <c r="N124" s="1" t="s">
        <v>3</v>
      </c>
      <c r="O124" s="4" t="s">
        <v>173</v>
      </c>
      <c r="P124" s="4" t="s">
        <v>442</v>
      </c>
      <c r="V124" s="1"/>
      <c r="Z124"/>
    </row>
    <row r="125" spans="2:26" ht="16" x14ac:dyDescent="0.2">
      <c r="B125" s="3" t="s">
        <v>443</v>
      </c>
      <c r="C125" s="3" t="s">
        <v>444</v>
      </c>
      <c r="D125" s="3" t="s">
        <v>279</v>
      </c>
      <c r="J125" s="1" t="s">
        <v>66</v>
      </c>
      <c r="K125" s="5" t="s">
        <v>130</v>
      </c>
      <c r="L125" s="6" t="s">
        <v>141</v>
      </c>
      <c r="N125" s="1" t="s">
        <v>3</v>
      </c>
      <c r="O125" s="4" t="s">
        <v>173</v>
      </c>
      <c r="P125" s="4" t="s">
        <v>445</v>
      </c>
      <c r="V125" s="1"/>
      <c r="Z125"/>
    </row>
    <row r="126" spans="2:26" ht="16" x14ac:dyDescent="0.2">
      <c r="B126" s="3" t="s">
        <v>446</v>
      </c>
      <c r="C126" s="3" t="s">
        <v>447</v>
      </c>
      <c r="D126" s="3" t="s">
        <v>282</v>
      </c>
      <c r="J126" s="1" t="s">
        <v>66</v>
      </c>
      <c r="K126" s="5" t="s">
        <v>130</v>
      </c>
      <c r="L126" s="6" t="s">
        <v>220</v>
      </c>
      <c r="N126" s="1" t="s">
        <v>3</v>
      </c>
      <c r="O126" s="4" t="s">
        <v>173</v>
      </c>
      <c r="P126" s="4" t="s">
        <v>448</v>
      </c>
      <c r="V126" s="1"/>
      <c r="Z126"/>
    </row>
    <row r="127" spans="2:26" ht="16" x14ac:dyDescent="0.2">
      <c r="B127" s="3" t="s">
        <v>449</v>
      </c>
      <c r="C127" s="3" t="s">
        <v>450</v>
      </c>
      <c r="D127" s="3" t="s">
        <v>285</v>
      </c>
      <c r="J127" s="1" t="s">
        <v>66</v>
      </c>
      <c r="K127" s="5" t="s">
        <v>130</v>
      </c>
      <c r="L127" s="6" t="s">
        <v>223</v>
      </c>
      <c r="N127" s="1" t="s">
        <v>3</v>
      </c>
      <c r="O127" s="4" t="s">
        <v>173</v>
      </c>
      <c r="P127" s="4" t="s">
        <v>451</v>
      </c>
      <c r="V127" s="1"/>
      <c r="Z127"/>
    </row>
    <row r="128" spans="2:26" ht="16" x14ac:dyDescent="0.2">
      <c r="B128" s="3" t="s">
        <v>452</v>
      </c>
      <c r="C128" s="3" t="s">
        <v>453</v>
      </c>
      <c r="D128" s="3" t="s">
        <v>288</v>
      </c>
      <c r="J128" s="1" t="s">
        <v>66</v>
      </c>
      <c r="K128" s="5" t="s">
        <v>130</v>
      </c>
      <c r="L128" s="6" t="s">
        <v>226</v>
      </c>
      <c r="N128" s="1" t="s">
        <v>3</v>
      </c>
      <c r="O128" s="4" t="s">
        <v>173</v>
      </c>
      <c r="P128" s="4" t="s">
        <v>454</v>
      </c>
      <c r="V128" s="1"/>
      <c r="Z128"/>
    </row>
    <row r="129" spans="2:26" ht="16" x14ac:dyDescent="0.2">
      <c r="B129" s="3" t="s">
        <v>455</v>
      </c>
      <c r="C129" s="3" t="s">
        <v>456</v>
      </c>
      <c r="D129" s="3" t="s">
        <v>290</v>
      </c>
      <c r="J129" s="1" t="s">
        <v>66</v>
      </c>
      <c r="K129" s="5" t="s">
        <v>130</v>
      </c>
      <c r="L129" s="6" t="s">
        <v>229</v>
      </c>
      <c r="N129" s="1" t="s">
        <v>3</v>
      </c>
      <c r="O129" s="4" t="s">
        <v>173</v>
      </c>
      <c r="P129" s="4" t="s">
        <v>457</v>
      </c>
      <c r="V129" s="1"/>
      <c r="Z129"/>
    </row>
    <row r="130" spans="2:26" ht="16" x14ac:dyDescent="0.2">
      <c r="B130" s="3" t="s">
        <v>458</v>
      </c>
      <c r="C130" s="3" t="s">
        <v>459</v>
      </c>
      <c r="D130" s="3" t="s">
        <v>293</v>
      </c>
      <c r="J130" s="1" t="s">
        <v>66</v>
      </c>
      <c r="K130" s="5" t="s">
        <v>130</v>
      </c>
      <c r="L130" s="6" t="s">
        <v>232</v>
      </c>
      <c r="N130" s="1" t="s">
        <v>3</v>
      </c>
      <c r="O130" s="4" t="s">
        <v>170</v>
      </c>
      <c r="P130" s="4" t="s">
        <v>460</v>
      </c>
      <c r="V130" s="1"/>
      <c r="Z130"/>
    </row>
    <row r="131" spans="2:26" ht="16" x14ac:dyDescent="0.2">
      <c r="B131" s="3" t="s">
        <v>461</v>
      </c>
      <c r="C131" s="3" t="s">
        <v>462</v>
      </c>
      <c r="D131" s="3" t="s">
        <v>296</v>
      </c>
      <c r="J131" s="1" t="s">
        <v>66</v>
      </c>
      <c r="K131" s="5" t="s">
        <v>130</v>
      </c>
      <c r="L131" s="6" t="s">
        <v>235</v>
      </c>
      <c r="N131" s="1" t="s">
        <v>3</v>
      </c>
      <c r="O131" s="4" t="s">
        <v>170</v>
      </c>
      <c r="P131" s="4" t="s">
        <v>463</v>
      </c>
      <c r="V131" s="1"/>
      <c r="Z131"/>
    </row>
    <row r="132" spans="2:26" ht="16" x14ac:dyDescent="0.2">
      <c r="B132" s="3" t="s">
        <v>464</v>
      </c>
      <c r="C132" s="3" t="s">
        <v>465</v>
      </c>
      <c r="D132" s="3" t="s">
        <v>299</v>
      </c>
      <c r="J132" s="1" t="s">
        <v>66</v>
      </c>
      <c r="K132" s="5" t="s">
        <v>130</v>
      </c>
      <c r="L132" s="6" t="s">
        <v>238</v>
      </c>
      <c r="N132" s="1" t="s">
        <v>3</v>
      </c>
      <c r="O132" s="4" t="s">
        <v>170</v>
      </c>
      <c r="P132" s="4" t="s">
        <v>466</v>
      </c>
      <c r="V132" s="1"/>
      <c r="Z132"/>
    </row>
    <row r="133" spans="2:26" ht="16" x14ac:dyDescent="0.2">
      <c r="B133" s="3" t="s">
        <v>467</v>
      </c>
      <c r="C133" s="3" t="s">
        <v>468</v>
      </c>
      <c r="D133" s="3" t="s">
        <v>302</v>
      </c>
      <c r="J133" s="1" t="s">
        <v>66</v>
      </c>
      <c r="K133" s="5" t="s">
        <v>130</v>
      </c>
      <c r="L133" s="6" t="s">
        <v>241</v>
      </c>
      <c r="N133" s="1" t="s">
        <v>3</v>
      </c>
      <c r="O133" s="4" t="s">
        <v>170</v>
      </c>
      <c r="P133" s="4" t="s">
        <v>469</v>
      </c>
      <c r="V133" s="1"/>
      <c r="Z133"/>
    </row>
    <row r="134" spans="2:26" ht="16" x14ac:dyDescent="0.2">
      <c r="B134" s="3" t="s">
        <v>470</v>
      </c>
      <c r="C134" s="3" t="s">
        <v>471</v>
      </c>
      <c r="D134" s="3" t="s">
        <v>305</v>
      </c>
      <c r="J134" s="1" t="s">
        <v>66</v>
      </c>
      <c r="K134" s="5" t="s">
        <v>130</v>
      </c>
      <c r="L134" s="6" t="s">
        <v>244</v>
      </c>
      <c r="N134" s="1" t="s">
        <v>3</v>
      </c>
      <c r="O134" s="4" t="s">
        <v>170</v>
      </c>
      <c r="P134" s="4" t="s">
        <v>472</v>
      </c>
      <c r="V134" s="1"/>
      <c r="Z134"/>
    </row>
    <row r="135" spans="2:26" ht="16" x14ac:dyDescent="0.2">
      <c r="B135" s="3" t="s">
        <v>473</v>
      </c>
      <c r="C135" s="3" t="s">
        <v>474</v>
      </c>
      <c r="D135" s="3" t="s">
        <v>308</v>
      </c>
      <c r="J135" s="1" t="s">
        <v>66</v>
      </c>
      <c r="K135" s="5" t="s">
        <v>133</v>
      </c>
      <c r="L135" s="6" t="s">
        <v>247</v>
      </c>
      <c r="N135" s="1" t="s">
        <v>3</v>
      </c>
      <c r="O135" s="4" t="s">
        <v>170</v>
      </c>
      <c r="P135" s="4" t="s">
        <v>475</v>
      </c>
      <c r="V135" s="1"/>
      <c r="Z135"/>
    </row>
    <row r="136" spans="2:26" ht="16" x14ac:dyDescent="0.2">
      <c r="B136" s="3" t="s">
        <v>476</v>
      </c>
      <c r="C136" s="3" t="s">
        <v>477</v>
      </c>
      <c r="D136" s="3" t="s">
        <v>311</v>
      </c>
      <c r="J136" s="1" t="s">
        <v>66</v>
      </c>
      <c r="K136" s="5" t="s">
        <v>133</v>
      </c>
      <c r="L136" s="6" t="s">
        <v>213</v>
      </c>
      <c r="N136" s="1" t="s">
        <v>3</v>
      </c>
      <c r="O136" s="4" t="s">
        <v>170</v>
      </c>
      <c r="P136" s="4" t="s">
        <v>478</v>
      </c>
      <c r="V136" s="1"/>
      <c r="Z136"/>
    </row>
    <row r="137" spans="2:26" ht="16" x14ac:dyDescent="0.2">
      <c r="B137" s="3" t="s">
        <v>479</v>
      </c>
      <c r="C137" s="3" t="s">
        <v>480</v>
      </c>
      <c r="D137" s="3" t="s">
        <v>314</v>
      </c>
      <c r="J137" s="1" t="s">
        <v>66</v>
      </c>
      <c r="K137" s="5" t="s">
        <v>133</v>
      </c>
      <c r="L137" s="6" t="s">
        <v>250</v>
      </c>
      <c r="N137" s="1" t="s">
        <v>3</v>
      </c>
      <c r="O137" s="4" t="s">
        <v>170</v>
      </c>
      <c r="P137" s="4" t="s">
        <v>481</v>
      </c>
      <c r="V137" s="1"/>
      <c r="Z137"/>
    </row>
    <row r="138" spans="2:26" ht="16" x14ac:dyDescent="0.2">
      <c r="B138" s="3" t="s">
        <v>482</v>
      </c>
      <c r="C138" s="3" t="s">
        <v>483</v>
      </c>
      <c r="D138" s="3" t="s">
        <v>317</v>
      </c>
      <c r="J138" s="1" t="s">
        <v>66</v>
      </c>
      <c r="K138" s="5" t="s">
        <v>133</v>
      </c>
      <c r="L138" s="6" t="s">
        <v>141</v>
      </c>
      <c r="N138" s="1" t="s">
        <v>3</v>
      </c>
      <c r="O138" s="4" t="s">
        <v>170</v>
      </c>
      <c r="P138" s="4" t="s">
        <v>484</v>
      </c>
      <c r="V138" s="1"/>
      <c r="Z138"/>
    </row>
    <row r="139" spans="2:26" ht="16" x14ac:dyDescent="0.2">
      <c r="B139" s="3" t="s">
        <v>485</v>
      </c>
      <c r="C139" s="3" t="s">
        <v>486</v>
      </c>
      <c r="D139" s="3" t="s">
        <v>320</v>
      </c>
      <c r="J139" s="1" t="s">
        <v>66</v>
      </c>
      <c r="K139" s="5" t="s">
        <v>133</v>
      </c>
      <c r="L139" s="6" t="s">
        <v>223</v>
      </c>
      <c r="N139" s="1" t="s">
        <v>3</v>
      </c>
      <c r="O139" s="4" t="s">
        <v>170</v>
      </c>
      <c r="P139" s="4" t="s">
        <v>487</v>
      </c>
      <c r="V139" s="1"/>
      <c r="Z139"/>
    </row>
    <row r="140" spans="2:26" ht="16" x14ac:dyDescent="0.2">
      <c r="B140" s="3" t="s">
        <v>488</v>
      </c>
      <c r="C140" s="3" t="s">
        <v>489</v>
      </c>
      <c r="D140" s="3" t="s">
        <v>129</v>
      </c>
      <c r="J140" s="1" t="s">
        <v>66</v>
      </c>
      <c r="K140" s="5" t="s">
        <v>133</v>
      </c>
      <c r="L140" s="6" t="s">
        <v>226</v>
      </c>
      <c r="N140" s="1" t="s">
        <v>3</v>
      </c>
      <c r="O140" s="4" t="s">
        <v>208</v>
      </c>
      <c r="P140" s="4" t="s">
        <v>490</v>
      </c>
      <c r="V140" s="1"/>
      <c r="Z140"/>
    </row>
    <row r="141" spans="2:26" ht="16" x14ac:dyDescent="0.2">
      <c r="B141" s="3" t="s">
        <v>491</v>
      </c>
      <c r="C141" s="3" t="s">
        <v>492</v>
      </c>
      <c r="D141" s="3" t="s">
        <v>325</v>
      </c>
      <c r="J141" s="1" t="s">
        <v>66</v>
      </c>
      <c r="K141" s="5" t="s">
        <v>133</v>
      </c>
      <c r="L141" s="6" t="s">
        <v>229</v>
      </c>
      <c r="N141" s="1" t="s">
        <v>3</v>
      </c>
      <c r="O141" s="4" t="s">
        <v>208</v>
      </c>
      <c r="P141" s="4" t="s">
        <v>493</v>
      </c>
      <c r="V141" s="1"/>
      <c r="Z141"/>
    </row>
    <row r="142" spans="2:26" ht="16" x14ac:dyDescent="0.2">
      <c r="B142" s="3" t="s">
        <v>494</v>
      </c>
      <c r="C142" s="3" t="s">
        <v>495</v>
      </c>
      <c r="D142" s="3" t="s">
        <v>328</v>
      </c>
      <c r="J142" s="1" t="s">
        <v>66</v>
      </c>
      <c r="K142" s="5" t="s">
        <v>133</v>
      </c>
      <c r="L142" s="6" t="s">
        <v>232</v>
      </c>
      <c r="N142" s="1" t="s">
        <v>3</v>
      </c>
      <c r="O142" s="4" t="s">
        <v>208</v>
      </c>
      <c r="P142" s="4" t="s">
        <v>496</v>
      </c>
      <c r="V142" s="1"/>
      <c r="Z142"/>
    </row>
    <row r="143" spans="2:26" ht="16" x14ac:dyDescent="0.2">
      <c r="B143" s="3" t="s">
        <v>497</v>
      </c>
      <c r="C143" s="3" t="s">
        <v>498</v>
      </c>
      <c r="D143" s="3" t="s">
        <v>331</v>
      </c>
      <c r="J143" s="1" t="s">
        <v>66</v>
      </c>
      <c r="K143" s="5" t="s">
        <v>133</v>
      </c>
      <c r="L143" s="6" t="s">
        <v>235</v>
      </c>
      <c r="N143" s="1" t="s">
        <v>3</v>
      </c>
      <c r="O143" s="4" t="s">
        <v>208</v>
      </c>
      <c r="P143" s="4" t="s">
        <v>499</v>
      </c>
      <c r="V143" s="1"/>
      <c r="Z143"/>
    </row>
    <row r="144" spans="2:26" ht="16" x14ac:dyDescent="0.2">
      <c r="B144" s="3" t="s">
        <v>500</v>
      </c>
      <c r="C144" s="3" t="s">
        <v>501</v>
      </c>
      <c r="D144" s="3" t="s">
        <v>334</v>
      </c>
      <c r="J144" s="1" t="s">
        <v>66</v>
      </c>
      <c r="K144" s="5" t="s">
        <v>133</v>
      </c>
      <c r="L144" s="6" t="s">
        <v>238</v>
      </c>
      <c r="N144" s="1" t="s">
        <v>3</v>
      </c>
      <c r="O144" s="4" t="s">
        <v>208</v>
      </c>
      <c r="P144" s="4" t="s">
        <v>502</v>
      </c>
      <c r="V144" s="1"/>
      <c r="Z144"/>
    </row>
    <row r="145" spans="2:26" ht="16" x14ac:dyDescent="0.2">
      <c r="B145" s="3" t="s">
        <v>503</v>
      </c>
      <c r="C145" s="3" t="s">
        <v>504</v>
      </c>
      <c r="D145" s="3" t="s">
        <v>337</v>
      </c>
      <c r="J145" s="1" t="s">
        <v>66</v>
      </c>
      <c r="K145" s="5" t="s">
        <v>133</v>
      </c>
      <c r="L145" s="6" t="s">
        <v>241</v>
      </c>
      <c r="N145" s="1" t="s">
        <v>3</v>
      </c>
      <c r="O145" s="4" t="s">
        <v>208</v>
      </c>
      <c r="P145" s="4" t="s">
        <v>505</v>
      </c>
      <c r="V145" s="1"/>
      <c r="Z145"/>
    </row>
    <row r="146" spans="2:26" ht="16" x14ac:dyDescent="0.2">
      <c r="B146" s="3" t="s">
        <v>506</v>
      </c>
      <c r="C146" s="3" t="s">
        <v>507</v>
      </c>
      <c r="D146" s="3" t="s">
        <v>340</v>
      </c>
      <c r="J146" s="1" t="s">
        <v>66</v>
      </c>
      <c r="K146" s="5" t="s">
        <v>133</v>
      </c>
      <c r="L146" s="6" t="s">
        <v>244</v>
      </c>
      <c r="N146" s="1" t="s">
        <v>3</v>
      </c>
      <c r="O146" s="4" t="s">
        <v>208</v>
      </c>
      <c r="P146" s="4" t="s">
        <v>508</v>
      </c>
      <c r="V146" s="1"/>
      <c r="Z146"/>
    </row>
    <row r="147" spans="2:26" ht="16" x14ac:dyDescent="0.2">
      <c r="B147" s="3" t="s">
        <v>509</v>
      </c>
      <c r="C147" s="3" t="s">
        <v>510</v>
      </c>
      <c r="D147" s="3" t="s">
        <v>343</v>
      </c>
      <c r="J147" s="1" t="s">
        <v>66</v>
      </c>
      <c r="K147" s="5" t="s">
        <v>136</v>
      </c>
      <c r="L147" s="6" t="s">
        <v>253</v>
      </c>
      <c r="N147" s="1" t="s">
        <v>3</v>
      </c>
      <c r="O147" s="4" t="s">
        <v>197</v>
      </c>
      <c r="P147" s="4" t="s">
        <v>511</v>
      </c>
      <c r="V147" s="1"/>
      <c r="Z147"/>
    </row>
    <row r="148" spans="2:26" ht="16" x14ac:dyDescent="0.2">
      <c r="B148" s="3" t="s">
        <v>512</v>
      </c>
      <c r="C148" s="3" t="s">
        <v>513</v>
      </c>
      <c r="D148" s="3" t="s">
        <v>346</v>
      </c>
      <c r="J148" s="1" t="s">
        <v>66</v>
      </c>
      <c r="K148" s="5" t="s">
        <v>136</v>
      </c>
      <c r="L148" s="6" t="s">
        <v>213</v>
      </c>
      <c r="N148" s="1" t="s">
        <v>3</v>
      </c>
      <c r="O148" s="4" t="s">
        <v>197</v>
      </c>
      <c r="P148" s="4" t="s">
        <v>514</v>
      </c>
      <c r="V148" s="1"/>
      <c r="Z148"/>
    </row>
    <row r="149" spans="2:26" ht="16" x14ac:dyDescent="0.2">
      <c r="B149" s="3" t="s">
        <v>515</v>
      </c>
      <c r="C149" s="3" t="s">
        <v>516</v>
      </c>
      <c r="D149" s="3" t="s">
        <v>349</v>
      </c>
      <c r="J149" s="1" t="s">
        <v>66</v>
      </c>
      <c r="K149" s="5" t="s">
        <v>136</v>
      </c>
      <c r="L149" s="6" t="s">
        <v>256</v>
      </c>
      <c r="N149" s="1" t="s">
        <v>3</v>
      </c>
      <c r="O149" s="4" t="s">
        <v>197</v>
      </c>
      <c r="P149" s="4" t="s">
        <v>517</v>
      </c>
      <c r="V149" s="1"/>
      <c r="Z149"/>
    </row>
    <row r="150" spans="2:26" ht="16" x14ac:dyDescent="0.2">
      <c r="B150" s="3" t="s">
        <v>518</v>
      </c>
      <c r="C150" s="3" t="s">
        <v>519</v>
      </c>
      <c r="D150" s="3" t="s">
        <v>352</v>
      </c>
      <c r="J150" s="1" t="s">
        <v>66</v>
      </c>
      <c r="K150" s="5" t="s">
        <v>136</v>
      </c>
      <c r="L150" s="6" t="s">
        <v>259</v>
      </c>
      <c r="N150" s="1" t="s">
        <v>3</v>
      </c>
      <c r="O150" s="4" t="s">
        <v>197</v>
      </c>
      <c r="P150" s="4" t="s">
        <v>520</v>
      </c>
      <c r="V150" s="1"/>
      <c r="Z150"/>
    </row>
    <row r="151" spans="2:26" ht="16" x14ac:dyDescent="0.2">
      <c r="B151" s="3" t="s">
        <v>521</v>
      </c>
      <c r="C151" s="3" t="s">
        <v>522</v>
      </c>
      <c r="D151" s="3" t="s">
        <v>355</v>
      </c>
      <c r="J151" s="1" t="s">
        <v>66</v>
      </c>
      <c r="K151" s="5" t="s">
        <v>136</v>
      </c>
      <c r="L151" s="6" t="s">
        <v>223</v>
      </c>
      <c r="N151" s="1" t="s">
        <v>3</v>
      </c>
      <c r="O151" s="4" t="s">
        <v>197</v>
      </c>
      <c r="P151" s="4" t="s">
        <v>523</v>
      </c>
      <c r="V151" s="1"/>
      <c r="Z151"/>
    </row>
    <row r="152" spans="2:26" ht="16" x14ac:dyDescent="0.2">
      <c r="B152" s="3" t="s">
        <v>524</v>
      </c>
      <c r="C152" s="3" t="s">
        <v>525</v>
      </c>
      <c r="D152" s="3" t="s">
        <v>358</v>
      </c>
      <c r="J152" s="1" t="s">
        <v>66</v>
      </c>
      <c r="K152" s="5" t="s">
        <v>136</v>
      </c>
      <c r="L152" s="6" t="s">
        <v>226</v>
      </c>
      <c r="N152" s="1" t="s">
        <v>3</v>
      </c>
      <c r="O152" s="4" t="s">
        <v>197</v>
      </c>
      <c r="P152" s="4" t="s">
        <v>526</v>
      </c>
      <c r="V152" s="1"/>
      <c r="Z152"/>
    </row>
    <row r="153" spans="2:26" ht="16" x14ac:dyDescent="0.2">
      <c r="B153" s="3" t="s">
        <v>527</v>
      </c>
      <c r="C153" s="3" t="s">
        <v>528</v>
      </c>
      <c r="D153" s="3" t="s">
        <v>361</v>
      </c>
      <c r="J153" s="1" t="s">
        <v>66</v>
      </c>
      <c r="K153" s="5" t="s">
        <v>136</v>
      </c>
      <c r="L153" s="6" t="s">
        <v>229</v>
      </c>
      <c r="N153" s="1" t="s">
        <v>3</v>
      </c>
      <c r="O153" s="4" t="s">
        <v>197</v>
      </c>
      <c r="P153" s="4" t="s">
        <v>529</v>
      </c>
      <c r="V153" s="1"/>
      <c r="Z153"/>
    </row>
    <row r="154" spans="2:26" ht="16" x14ac:dyDescent="0.2">
      <c r="B154" s="3" t="s">
        <v>530</v>
      </c>
      <c r="C154" s="3" t="s">
        <v>531</v>
      </c>
      <c r="D154" s="3" t="s">
        <v>364</v>
      </c>
      <c r="J154" s="1" t="s">
        <v>66</v>
      </c>
      <c r="K154" s="5" t="s">
        <v>136</v>
      </c>
      <c r="L154" s="6" t="s">
        <v>232</v>
      </c>
      <c r="N154" s="1" t="s">
        <v>3</v>
      </c>
      <c r="O154" s="4" t="s">
        <v>197</v>
      </c>
      <c r="P154" s="4" t="s">
        <v>532</v>
      </c>
      <c r="V154" s="1"/>
      <c r="Z154"/>
    </row>
    <row r="155" spans="2:26" ht="16" x14ac:dyDescent="0.2">
      <c r="B155" s="3" t="s">
        <v>533</v>
      </c>
      <c r="C155" s="3" t="s">
        <v>534</v>
      </c>
      <c r="D155" s="3" t="s">
        <v>367</v>
      </c>
      <c r="J155" s="1" t="s">
        <v>66</v>
      </c>
      <c r="K155" s="5" t="s">
        <v>136</v>
      </c>
      <c r="L155" s="6" t="s">
        <v>235</v>
      </c>
      <c r="N155" s="1" t="s">
        <v>3</v>
      </c>
      <c r="O155" s="4" t="s">
        <v>197</v>
      </c>
      <c r="P155" s="4" t="s">
        <v>535</v>
      </c>
      <c r="V155" s="1"/>
      <c r="Z155"/>
    </row>
    <row r="156" spans="2:26" ht="16" x14ac:dyDescent="0.2">
      <c r="B156" s="3" t="s">
        <v>536</v>
      </c>
      <c r="C156" s="3" t="s">
        <v>537</v>
      </c>
      <c r="D156" s="3" t="s">
        <v>370</v>
      </c>
      <c r="J156" s="1" t="s">
        <v>66</v>
      </c>
      <c r="K156" s="5" t="s">
        <v>136</v>
      </c>
      <c r="L156" s="6" t="s">
        <v>238</v>
      </c>
      <c r="N156" s="1" t="s">
        <v>3</v>
      </c>
      <c r="O156" s="4" t="s">
        <v>197</v>
      </c>
      <c r="P156" s="4" t="s">
        <v>538</v>
      </c>
      <c r="V156" s="1"/>
      <c r="Z156"/>
    </row>
    <row r="157" spans="2:26" ht="16" x14ac:dyDescent="0.2">
      <c r="B157" s="3" t="s">
        <v>539</v>
      </c>
      <c r="C157" s="3" t="s">
        <v>540</v>
      </c>
      <c r="D157" s="3" t="s">
        <v>373</v>
      </c>
      <c r="J157" s="1" t="s">
        <v>66</v>
      </c>
      <c r="K157" s="5" t="s">
        <v>136</v>
      </c>
      <c r="L157" s="6" t="s">
        <v>241</v>
      </c>
      <c r="N157" s="1" t="s">
        <v>3</v>
      </c>
      <c r="O157" s="4" t="s">
        <v>197</v>
      </c>
      <c r="P157" s="4" t="s">
        <v>541</v>
      </c>
      <c r="V157" s="1"/>
      <c r="Z157"/>
    </row>
    <row r="158" spans="2:26" ht="16" x14ac:dyDescent="0.2">
      <c r="B158" s="3" t="s">
        <v>542</v>
      </c>
      <c r="C158" s="3" t="s">
        <v>543</v>
      </c>
      <c r="D158" s="3" t="s">
        <v>376</v>
      </c>
      <c r="J158" s="1" t="s">
        <v>66</v>
      </c>
      <c r="K158" s="5" t="s">
        <v>136</v>
      </c>
      <c r="L158" s="6" t="s">
        <v>244</v>
      </c>
      <c r="N158" s="1" t="s">
        <v>3</v>
      </c>
      <c r="O158" s="4" t="s">
        <v>204</v>
      </c>
      <c r="P158" s="4" t="s">
        <v>544</v>
      </c>
      <c r="V158" s="1"/>
      <c r="Z158"/>
    </row>
    <row r="159" spans="2:26" ht="16" x14ac:dyDescent="0.2">
      <c r="B159" s="3" t="s">
        <v>545</v>
      </c>
      <c r="C159" s="3" t="s">
        <v>546</v>
      </c>
      <c r="D159" s="3" t="s">
        <v>379</v>
      </c>
      <c r="J159" s="1" t="s">
        <v>66</v>
      </c>
      <c r="K159" s="5" t="s">
        <v>141</v>
      </c>
      <c r="L159" s="6" t="s">
        <v>180</v>
      </c>
      <c r="N159" s="1" t="s">
        <v>3</v>
      </c>
      <c r="O159" s="4" t="s">
        <v>204</v>
      </c>
      <c r="P159" s="4" t="s">
        <v>547</v>
      </c>
      <c r="V159" s="1"/>
      <c r="Z159"/>
    </row>
    <row r="160" spans="2:26" ht="16" x14ac:dyDescent="0.2">
      <c r="B160" s="3" t="s">
        <v>548</v>
      </c>
      <c r="C160" s="3" t="s">
        <v>549</v>
      </c>
      <c r="D160" s="3" t="s">
        <v>382</v>
      </c>
      <c r="J160" s="1" t="s">
        <v>66</v>
      </c>
      <c r="K160" s="5" t="s">
        <v>141</v>
      </c>
      <c r="L160" s="6" t="s">
        <v>183</v>
      </c>
      <c r="N160" s="1" t="s">
        <v>3</v>
      </c>
      <c r="O160" s="4" t="s">
        <v>204</v>
      </c>
      <c r="P160" s="4" t="s">
        <v>550</v>
      </c>
      <c r="V160" s="1"/>
      <c r="Z160"/>
    </row>
    <row r="161" spans="2:26" ht="16" x14ac:dyDescent="0.2">
      <c r="B161" s="3" t="s">
        <v>551</v>
      </c>
      <c r="C161" s="3" t="s">
        <v>552</v>
      </c>
      <c r="D161" s="3" t="s">
        <v>385</v>
      </c>
      <c r="J161" s="1" t="s">
        <v>66</v>
      </c>
      <c r="K161" s="5" t="s">
        <v>141</v>
      </c>
      <c r="L161" s="6" t="s">
        <v>186</v>
      </c>
      <c r="N161" s="1" t="s">
        <v>3</v>
      </c>
      <c r="O161" s="4" t="s">
        <v>204</v>
      </c>
      <c r="P161" s="4" t="s">
        <v>553</v>
      </c>
      <c r="V161" s="1"/>
      <c r="Z161"/>
    </row>
    <row r="162" spans="2:26" ht="16" x14ac:dyDescent="0.2">
      <c r="B162" s="3" t="s">
        <v>554</v>
      </c>
      <c r="C162" s="3" t="s">
        <v>555</v>
      </c>
      <c r="D162" s="3" t="s">
        <v>388</v>
      </c>
      <c r="J162" s="1" t="s">
        <v>66</v>
      </c>
      <c r="K162" s="5" t="s">
        <v>141</v>
      </c>
      <c r="L162" s="6" t="s">
        <v>189</v>
      </c>
      <c r="N162" s="1" t="s">
        <v>3</v>
      </c>
      <c r="O162" s="4" t="s">
        <v>204</v>
      </c>
      <c r="P162" s="4" t="s">
        <v>556</v>
      </c>
      <c r="V162" s="1"/>
      <c r="Z162"/>
    </row>
    <row r="163" spans="2:26" ht="16" x14ac:dyDescent="0.2">
      <c r="B163" s="3" t="s">
        <v>557</v>
      </c>
      <c r="C163" s="3" t="s">
        <v>558</v>
      </c>
      <c r="D163" s="3" t="s">
        <v>391</v>
      </c>
      <c r="J163" s="1" t="s">
        <v>66</v>
      </c>
      <c r="K163" s="5" t="s">
        <v>141</v>
      </c>
      <c r="L163" s="6" t="s">
        <v>192</v>
      </c>
      <c r="N163" s="1" t="s">
        <v>3</v>
      </c>
      <c r="O163" s="4" t="s">
        <v>204</v>
      </c>
      <c r="P163" s="4" t="s">
        <v>559</v>
      </c>
      <c r="V163" s="1"/>
      <c r="Z163"/>
    </row>
    <row r="164" spans="2:26" ht="16" x14ac:dyDescent="0.2">
      <c r="B164" s="3" t="s">
        <v>560</v>
      </c>
      <c r="C164" s="3" t="s">
        <v>561</v>
      </c>
      <c r="D164" s="3" t="s">
        <v>394</v>
      </c>
      <c r="J164" s="1" t="s">
        <v>66</v>
      </c>
      <c r="K164" s="5" t="s">
        <v>141</v>
      </c>
      <c r="L164" s="6" t="s">
        <v>195</v>
      </c>
      <c r="N164" s="1" t="s">
        <v>3</v>
      </c>
      <c r="O164" s="4" t="s">
        <v>204</v>
      </c>
      <c r="P164" s="4" t="s">
        <v>562</v>
      </c>
      <c r="V164" s="1"/>
      <c r="Z164"/>
    </row>
    <row r="165" spans="2:26" ht="16" x14ac:dyDescent="0.2">
      <c r="B165" s="3" t="s">
        <v>563</v>
      </c>
      <c r="C165" s="3" t="s">
        <v>564</v>
      </c>
      <c r="D165" s="3" t="s">
        <v>397</v>
      </c>
      <c r="J165" s="1" t="s">
        <v>66</v>
      </c>
      <c r="K165" s="5" t="s">
        <v>141</v>
      </c>
      <c r="L165" s="6" t="s">
        <v>247</v>
      </c>
      <c r="N165" s="1" t="s">
        <v>3</v>
      </c>
      <c r="O165" s="4" t="s">
        <v>151</v>
      </c>
      <c r="P165" s="4" t="s">
        <v>565</v>
      </c>
      <c r="V165" s="1"/>
      <c r="Z165"/>
    </row>
    <row r="166" spans="2:26" ht="16" x14ac:dyDescent="0.2">
      <c r="B166" s="3" t="s">
        <v>566</v>
      </c>
      <c r="C166" s="3" t="s">
        <v>567</v>
      </c>
      <c r="D166" s="3" t="s">
        <v>400</v>
      </c>
      <c r="J166" s="1" t="s">
        <v>66</v>
      </c>
      <c r="K166" s="5" t="s">
        <v>141</v>
      </c>
      <c r="L166" s="6" t="s">
        <v>199</v>
      </c>
      <c r="N166" s="1" t="s">
        <v>3</v>
      </c>
      <c r="O166" s="4" t="s">
        <v>151</v>
      </c>
      <c r="P166" s="4" t="s">
        <v>568</v>
      </c>
      <c r="V166" s="1"/>
      <c r="Z166"/>
    </row>
    <row r="167" spans="2:26" ht="16" x14ac:dyDescent="0.2">
      <c r="B167" s="3" t="s">
        <v>569</v>
      </c>
      <c r="C167" s="3" t="s">
        <v>570</v>
      </c>
      <c r="D167" s="3" t="s">
        <v>403</v>
      </c>
      <c r="J167" s="1" t="s">
        <v>66</v>
      </c>
      <c r="K167" s="5" t="s">
        <v>141</v>
      </c>
      <c r="L167" s="6" t="s">
        <v>202</v>
      </c>
      <c r="N167" s="1" t="s">
        <v>3</v>
      </c>
      <c r="O167" s="4" t="s">
        <v>151</v>
      </c>
      <c r="P167" s="4" t="s">
        <v>571</v>
      </c>
      <c r="V167" s="1"/>
      <c r="Z167"/>
    </row>
    <row r="168" spans="2:26" ht="16" x14ac:dyDescent="0.2">
      <c r="B168" s="3" t="s">
        <v>572</v>
      </c>
      <c r="C168" s="3" t="s">
        <v>573</v>
      </c>
      <c r="D168" s="3" t="s">
        <v>406</v>
      </c>
      <c r="J168" s="1" t="s">
        <v>66</v>
      </c>
      <c r="K168" s="5" t="s">
        <v>141</v>
      </c>
      <c r="L168" s="6" t="s">
        <v>206</v>
      </c>
      <c r="N168" s="1" t="s">
        <v>3</v>
      </c>
      <c r="O168" s="4" t="s">
        <v>151</v>
      </c>
      <c r="P168" s="4" t="s">
        <v>574</v>
      </c>
      <c r="V168" s="1"/>
      <c r="Z168"/>
    </row>
    <row r="169" spans="2:26" ht="16" x14ac:dyDescent="0.2">
      <c r="B169" s="3" t="s">
        <v>575</v>
      </c>
      <c r="C169" s="3" t="s">
        <v>576</v>
      </c>
      <c r="D169" s="3" t="s">
        <v>409</v>
      </c>
      <c r="J169" s="1" t="s">
        <v>66</v>
      </c>
      <c r="K169" s="5" t="s">
        <v>141</v>
      </c>
      <c r="L169" s="6" t="s">
        <v>210</v>
      </c>
      <c r="N169" s="1" t="s">
        <v>3</v>
      </c>
      <c r="O169" s="4" t="s">
        <v>151</v>
      </c>
      <c r="P169" s="4" t="s">
        <v>577</v>
      </c>
      <c r="V169" s="1"/>
      <c r="Z169"/>
    </row>
    <row r="170" spans="2:26" ht="16" x14ac:dyDescent="0.2">
      <c r="B170" s="3" t="s">
        <v>578</v>
      </c>
      <c r="C170" s="3" t="s">
        <v>579</v>
      </c>
      <c r="D170" s="3" t="s">
        <v>412</v>
      </c>
      <c r="J170" s="1" t="s">
        <v>66</v>
      </c>
      <c r="K170" s="5" t="s">
        <v>141</v>
      </c>
      <c r="L170" s="6" t="s">
        <v>213</v>
      </c>
      <c r="N170" s="1" t="s">
        <v>3</v>
      </c>
      <c r="O170" s="4" t="s">
        <v>154</v>
      </c>
      <c r="P170" s="4" t="s">
        <v>580</v>
      </c>
      <c r="V170" s="1"/>
      <c r="Z170"/>
    </row>
    <row r="171" spans="2:26" ht="16" x14ac:dyDescent="0.2">
      <c r="B171" s="3" t="s">
        <v>581</v>
      </c>
      <c r="C171" s="3" t="s">
        <v>582</v>
      </c>
      <c r="D171" s="3" t="s">
        <v>415</v>
      </c>
      <c r="J171" s="1" t="s">
        <v>66</v>
      </c>
      <c r="K171" s="5" t="s">
        <v>141</v>
      </c>
      <c r="L171" s="6" t="s">
        <v>216</v>
      </c>
      <c r="N171" s="1" t="s">
        <v>3</v>
      </c>
      <c r="O171" s="4" t="s">
        <v>154</v>
      </c>
      <c r="P171" s="4" t="s">
        <v>583</v>
      </c>
      <c r="V171" s="1"/>
      <c r="Z171"/>
    </row>
    <row r="172" spans="2:26" ht="16" x14ac:dyDescent="0.2">
      <c r="B172" s="3" t="s">
        <v>584</v>
      </c>
      <c r="C172" s="3" t="s">
        <v>585</v>
      </c>
      <c r="D172" s="3" t="s">
        <v>418</v>
      </c>
      <c r="J172" s="1" t="s">
        <v>66</v>
      </c>
      <c r="K172" s="5" t="s">
        <v>141</v>
      </c>
      <c r="L172" s="6" t="s">
        <v>250</v>
      </c>
      <c r="N172" s="1" t="s">
        <v>3</v>
      </c>
      <c r="O172" s="4" t="s">
        <v>154</v>
      </c>
      <c r="P172" s="4" t="s">
        <v>586</v>
      </c>
      <c r="V172" s="1"/>
      <c r="Z172"/>
    </row>
    <row r="173" spans="2:26" ht="16" x14ac:dyDescent="0.2">
      <c r="B173" s="3" t="s">
        <v>587</v>
      </c>
      <c r="C173" s="3" t="s">
        <v>588</v>
      </c>
      <c r="D173" s="3" t="s">
        <v>421</v>
      </c>
      <c r="J173" s="1" t="s">
        <v>66</v>
      </c>
      <c r="K173" s="5" t="s">
        <v>141</v>
      </c>
      <c r="L173" s="6" t="s">
        <v>141</v>
      </c>
      <c r="N173" s="1" t="s">
        <v>3</v>
      </c>
      <c r="O173" s="4" t="s">
        <v>154</v>
      </c>
      <c r="P173" s="4" t="s">
        <v>589</v>
      </c>
      <c r="V173" s="1"/>
      <c r="Z173"/>
    </row>
    <row r="174" spans="2:26" ht="16" x14ac:dyDescent="0.2">
      <c r="B174" s="3" t="s">
        <v>590</v>
      </c>
      <c r="C174" s="3" t="s">
        <v>591</v>
      </c>
      <c r="D174" s="3" t="s">
        <v>424</v>
      </c>
      <c r="J174" s="1" t="s">
        <v>66</v>
      </c>
      <c r="K174" s="5" t="s">
        <v>141</v>
      </c>
      <c r="L174" s="6" t="s">
        <v>220</v>
      </c>
      <c r="N174" s="1" t="s">
        <v>3</v>
      </c>
      <c r="O174" s="4" t="s">
        <v>154</v>
      </c>
      <c r="P174" s="4" t="s">
        <v>592</v>
      </c>
      <c r="V174" s="1"/>
      <c r="Z174"/>
    </row>
    <row r="175" spans="2:26" ht="16" x14ac:dyDescent="0.2">
      <c r="B175" s="3" t="s">
        <v>593</v>
      </c>
      <c r="C175" s="3" t="s">
        <v>594</v>
      </c>
      <c r="D175" s="3" t="s">
        <v>427</v>
      </c>
      <c r="J175" s="1" t="s">
        <v>66</v>
      </c>
      <c r="K175" s="5" t="s">
        <v>141</v>
      </c>
      <c r="L175" s="6" t="s">
        <v>223</v>
      </c>
      <c r="N175" s="1" t="s">
        <v>3</v>
      </c>
      <c r="O175" s="4" t="s">
        <v>154</v>
      </c>
      <c r="P175" s="4" t="s">
        <v>595</v>
      </c>
      <c r="V175" s="1"/>
      <c r="Z175"/>
    </row>
    <row r="176" spans="2:26" ht="16" x14ac:dyDescent="0.2">
      <c r="B176" s="3" t="s">
        <v>596</v>
      </c>
      <c r="C176" s="3" t="s">
        <v>597</v>
      </c>
      <c r="D176" s="3" t="s">
        <v>430</v>
      </c>
      <c r="J176" s="1" t="s">
        <v>66</v>
      </c>
      <c r="K176" s="5" t="s">
        <v>141</v>
      </c>
      <c r="L176" s="6" t="s">
        <v>226</v>
      </c>
      <c r="N176" s="1" t="s">
        <v>3</v>
      </c>
      <c r="O176" s="4" t="s">
        <v>154</v>
      </c>
      <c r="P176" s="4" t="s">
        <v>598</v>
      </c>
      <c r="V176" s="1"/>
      <c r="Z176"/>
    </row>
    <row r="177" spans="2:26" ht="16" x14ac:dyDescent="0.2">
      <c r="B177" s="3" t="s">
        <v>599</v>
      </c>
      <c r="C177" s="3" t="s">
        <v>600</v>
      </c>
      <c r="D177" s="3" t="s">
        <v>433</v>
      </c>
      <c r="J177" s="1" t="s">
        <v>66</v>
      </c>
      <c r="K177" s="5" t="s">
        <v>141</v>
      </c>
      <c r="L177" s="6" t="s">
        <v>229</v>
      </c>
      <c r="N177" s="1" t="s">
        <v>3</v>
      </c>
      <c r="O177" s="4" t="s">
        <v>156</v>
      </c>
      <c r="P177" s="4" t="s">
        <v>601</v>
      </c>
      <c r="V177" s="1"/>
      <c r="Z177"/>
    </row>
    <row r="178" spans="2:26" ht="16" x14ac:dyDescent="0.2">
      <c r="B178" s="3" t="s">
        <v>602</v>
      </c>
      <c r="C178" s="3" t="s">
        <v>603</v>
      </c>
      <c r="D178" s="3" t="s">
        <v>436</v>
      </c>
      <c r="J178" s="1" t="s">
        <v>66</v>
      </c>
      <c r="K178" s="5" t="s">
        <v>141</v>
      </c>
      <c r="L178" s="6" t="s">
        <v>232</v>
      </c>
      <c r="N178" s="1" t="s">
        <v>3</v>
      </c>
      <c r="O178" s="4" t="s">
        <v>156</v>
      </c>
      <c r="P178" s="4" t="s">
        <v>604</v>
      </c>
      <c r="V178" s="1"/>
      <c r="Z178"/>
    </row>
    <row r="179" spans="2:26" ht="16" x14ac:dyDescent="0.2">
      <c r="B179" s="3" t="s">
        <v>605</v>
      </c>
      <c r="C179" s="3" t="s">
        <v>606</v>
      </c>
      <c r="D179" s="3" t="s">
        <v>439</v>
      </c>
      <c r="J179" s="1" t="s">
        <v>66</v>
      </c>
      <c r="K179" s="5" t="s">
        <v>141</v>
      </c>
      <c r="L179" s="6" t="s">
        <v>235</v>
      </c>
      <c r="N179" s="1" t="s">
        <v>3</v>
      </c>
      <c r="O179" s="4" t="s">
        <v>156</v>
      </c>
      <c r="P179" s="4" t="s">
        <v>607</v>
      </c>
      <c r="V179" s="1"/>
      <c r="Z179"/>
    </row>
    <row r="180" spans="2:26" ht="16" x14ac:dyDescent="0.2">
      <c r="B180" s="3" t="s">
        <v>608</v>
      </c>
      <c r="C180" s="3" t="s">
        <v>609</v>
      </c>
      <c r="D180" s="3" t="s">
        <v>442</v>
      </c>
      <c r="J180" s="1" t="s">
        <v>66</v>
      </c>
      <c r="K180" s="5" t="s">
        <v>141</v>
      </c>
      <c r="L180" s="6" t="s">
        <v>238</v>
      </c>
      <c r="N180" s="1" t="s">
        <v>3</v>
      </c>
      <c r="O180" s="4" t="s">
        <v>159</v>
      </c>
      <c r="P180" s="4" t="s">
        <v>610</v>
      </c>
      <c r="V180" s="1"/>
      <c r="Z180"/>
    </row>
    <row r="181" spans="2:26" ht="16" x14ac:dyDescent="0.2">
      <c r="B181" s="3" t="s">
        <v>611</v>
      </c>
      <c r="C181" s="3" t="s">
        <v>612</v>
      </c>
      <c r="D181" s="3" t="s">
        <v>445</v>
      </c>
      <c r="J181" s="1" t="s">
        <v>66</v>
      </c>
      <c r="K181" s="5" t="s">
        <v>141</v>
      </c>
      <c r="L181" s="6" t="s">
        <v>241</v>
      </c>
      <c r="N181" s="1" t="s">
        <v>3</v>
      </c>
      <c r="O181" s="4" t="s">
        <v>159</v>
      </c>
      <c r="P181" s="4" t="s">
        <v>613</v>
      </c>
      <c r="V181" s="1"/>
      <c r="Z181"/>
    </row>
    <row r="182" spans="2:26" ht="16" x14ac:dyDescent="0.2">
      <c r="B182" s="3" t="s">
        <v>614</v>
      </c>
      <c r="C182" s="3" t="s">
        <v>615</v>
      </c>
      <c r="D182" s="3" t="s">
        <v>448</v>
      </c>
      <c r="J182" s="1" t="s">
        <v>66</v>
      </c>
      <c r="K182" s="5" t="s">
        <v>141</v>
      </c>
      <c r="L182" s="6" t="s">
        <v>244</v>
      </c>
      <c r="N182" s="1" t="s">
        <v>3</v>
      </c>
      <c r="O182" s="4" t="s">
        <v>159</v>
      </c>
      <c r="P182" s="4" t="s">
        <v>616</v>
      </c>
      <c r="V182" s="1"/>
      <c r="Z182"/>
    </row>
    <row r="183" spans="2:26" ht="16" x14ac:dyDescent="0.2">
      <c r="B183" s="3" t="s">
        <v>617</v>
      </c>
      <c r="C183" s="3" t="s">
        <v>618</v>
      </c>
      <c r="D183" s="3" t="s">
        <v>451</v>
      </c>
      <c r="J183" s="1" t="s">
        <v>66</v>
      </c>
      <c r="K183" s="5" t="s">
        <v>145</v>
      </c>
      <c r="L183" s="6" t="s">
        <v>253</v>
      </c>
      <c r="N183" s="1" t="s">
        <v>3</v>
      </c>
      <c r="O183" s="4" t="s">
        <v>159</v>
      </c>
      <c r="P183" s="4" t="s">
        <v>619</v>
      </c>
      <c r="V183" s="1"/>
      <c r="Z183"/>
    </row>
    <row r="184" spans="2:26" ht="16" x14ac:dyDescent="0.2">
      <c r="B184" s="3" t="s">
        <v>620</v>
      </c>
      <c r="C184" s="3" t="s">
        <v>621</v>
      </c>
      <c r="D184" s="3" t="s">
        <v>454</v>
      </c>
      <c r="J184" s="1" t="s">
        <v>66</v>
      </c>
      <c r="K184" s="5" t="s">
        <v>145</v>
      </c>
      <c r="L184" s="6" t="s">
        <v>180</v>
      </c>
      <c r="N184" s="1" t="s">
        <v>3</v>
      </c>
      <c r="O184" s="4" t="s">
        <v>159</v>
      </c>
      <c r="P184" s="4" t="s">
        <v>622</v>
      </c>
      <c r="V184" s="1"/>
      <c r="Z184"/>
    </row>
    <row r="185" spans="2:26" ht="16" x14ac:dyDescent="0.2">
      <c r="B185" s="3" t="s">
        <v>623</v>
      </c>
      <c r="C185" s="3" t="s">
        <v>624</v>
      </c>
      <c r="D185" s="3" t="s">
        <v>457</v>
      </c>
      <c r="J185" s="1" t="s">
        <v>66</v>
      </c>
      <c r="K185" s="5" t="s">
        <v>145</v>
      </c>
      <c r="L185" s="6" t="s">
        <v>183</v>
      </c>
      <c r="N185" s="1" t="s">
        <v>3</v>
      </c>
      <c r="O185" s="4" t="s">
        <v>159</v>
      </c>
      <c r="P185" s="4" t="s">
        <v>625</v>
      </c>
      <c r="V185" s="1"/>
      <c r="Z185"/>
    </row>
    <row r="186" spans="2:26" ht="16" x14ac:dyDescent="0.2">
      <c r="B186" s="3" t="s">
        <v>626</v>
      </c>
      <c r="C186" s="3" t="s">
        <v>627</v>
      </c>
      <c r="D186" s="3" t="s">
        <v>460</v>
      </c>
      <c r="J186" s="1" t="s">
        <v>66</v>
      </c>
      <c r="K186" s="5" t="s">
        <v>145</v>
      </c>
      <c r="L186" s="6" t="s">
        <v>186</v>
      </c>
      <c r="N186" s="1" t="s">
        <v>3</v>
      </c>
      <c r="O186" s="4" t="s">
        <v>161</v>
      </c>
      <c r="P186" s="4" t="s">
        <v>628</v>
      </c>
      <c r="V186" s="1"/>
      <c r="Z186"/>
    </row>
    <row r="187" spans="2:26" ht="16" x14ac:dyDescent="0.2">
      <c r="B187" s="3" t="s">
        <v>629</v>
      </c>
      <c r="C187" s="3" t="s">
        <v>630</v>
      </c>
      <c r="D187" s="3" t="s">
        <v>463</v>
      </c>
      <c r="J187" s="1" t="s">
        <v>66</v>
      </c>
      <c r="K187" s="5" t="s">
        <v>145</v>
      </c>
      <c r="L187" s="6" t="s">
        <v>189</v>
      </c>
      <c r="N187" s="1" t="s">
        <v>3</v>
      </c>
      <c r="O187" s="4" t="s">
        <v>161</v>
      </c>
      <c r="P187" s="4" t="s">
        <v>631</v>
      </c>
      <c r="V187" s="1"/>
      <c r="Z187"/>
    </row>
    <row r="188" spans="2:26" ht="16" x14ac:dyDescent="0.2">
      <c r="B188" s="3" t="s">
        <v>632</v>
      </c>
      <c r="C188" s="3" t="s">
        <v>633</v>
      </c>
      <c r="D188" s="3" t="s">
        <v>466</v>
      </c>
      <c r="J188" s="1" t="s">
        <v>66</v>
      </c>
      <c r="K188" s="5" t="s">
        <v>145</v>
      </c>
      <c r="L188" s="6" t="s">
        <v>192</v>
      </c>
      <c r="N188" s="1" t="s">
        <v>3</v>
      </c>
      <c r="O188" s="4" t="s">
        <v>161</v>
      </c>
      <c r="P188" s="4" t="s">
        <v>634</v>
      </c>
      <c r="V188" s="1"/>
      <c r="Z188"/>
    </row>
    <row r="189" spans="2:26" ht="16" x14ac:dyDescent="0.2">
      <c r="B189" s="3" t="s">
        <v>635</v>
      </c>
      <c r="C189" s="3" t="s">
        <v>636</v>
      </c>
      <c r="D189" s="3" t="s">
        <v>469</v>
      </c>
      <c r="J189" s="1" t="s">
        <v>66</v>
      </c>
      <c r="K189" s="5" t="s">
        <v>145</v>
      </c>
      <c r="L189" s="6" t="s">
        <v>195</v>
      </c>
      <c r="N189" s="1" t="s">
        <v>3</v>
      </c>
      <c r="O189" s="4" t="s">
        <v>163</v>
      </c>
      <c r="P189" s="4" t="s">
        <v>637</v>
      </c>
      <c r="V189" s="1"/>
      <c r="Z189"/>
    </row>
    <row r="190" spans="2:26" ht="16" x14ac:dyDescent="0.2">
      <c r="B190" s="3" t="s">
        <v>638</v>
      </c>
      <c r="C190" s="3" t="s">
        <v>639</v>
      </c>
      <c r="D190" s="3" t="s">
        <v>472</v>
      </c>
      <c r="J190" s="1" t="s">
        <v>66</v>
      </c>
      <c r="K190" s="5" t="s">
        <v>145</v>
      </c>
      <c r="L190" s="6" t="s">
        <v>247</v>
      </c>
      <c r="N190" s="1" t="s">
        <v>3</v>
      </c>
      <c r="O190" s="4" t="s">
        <v>163</v>
      </c>
      <c r="P190" s="4" t="s">
        <v>640</v>
      </c>
      <c r="V190" s="1"/>
      <c r="Z190"/>
    </row>
    <row r="191" spans="2:26" ht="16" x14ac:dyDescent="0.2">
      <c r="B191" s="3" t="s">
        <v>641</v>
      </c>
      <c r="C191" s="3" t="s">
        <v>642</v>
      </c>
      <c r="D191" s="3" t="s">
        <v>475</v>
      </c>
      <c r="J191" s="1" t="s">
        <v>66</v>
      </c>
      <c r="K191" s="5" t="s">
        <v>145</v>
      </c>
      <c r="L191" s="6" t="s">
        <v>199</v>
      </c>
      <c r="N191" s="1" t="s">
        <v>3</v>
      </c>
      <c r="O191" s="4" t="s">
        <v>166</v>
      </c>
      <c r="P191" s="4" t="s">
        <v>643</v>
      </c>
      <c r="V191" s="1"/>
      <c r="Z191"/>
    </row>
    <row r="192" spans="2:26" ht="16" x14ac:dyDescent="0.2">
      <c r="B192" s="3" t="s">
        <v>644</v>
      </c>
      <c r="C192" s="3" t="s">
        <v>645</v>
      </c>
      <c r="D192" s="3" t="s">
        <v>478</v>
      </c>
      <c r="J192" s="1" t="s">
        <v>66</v>
      </c>
      <c r="K192" s="5" t="s">
        <v>145</v>
      </c>
      <c r="L192" s="6" t="s">
        <v>202</v>
      </c>
      <c r="N192" s="1" t="s">
        <v>3</v>
      </c>
      <c r="O192" s="4" t="s">
        <v>166</v>
      </c>
      <c r="P192" s="4" t="s">
        <v>646</v>
      </c>
      <c r="V192" s="1"/>
      <c r="Z192"/>
    </row>
    <row r="193" spans="2:27" ht="16" x14ac:dyDescent="0.2">
      <c r="B193" s="3" t="s">
        <v>647</v>
      </c>
      <c r="C193" s="3" t="s">
        <v>648</v>
      </c>
      <c r="D193" s="3" t="s">
        <v>481</v>
      </c>
      <c r="J193" s="1" t="s">
        <v>66</v>
      </c>
      <c r="K193" s="5" t="s">
        <v>145</v>
      </c>
      <c r="L193" s="6" t="s">
        <v>206</v>
      </c>
      <c r="N193" s="1" t="s">
        <v>3</v>
      </c>
      <c r="O193" s="4" t="s">
        <v>166</v>
      </c>
      <c r="P193" s="4" t="s">
        <v>649</v>
      </c>
      <c r="V193" s="1"/>
      <c r="Z193"/>
    </row>
    <row r="194" spans="2:27" ht="16" x14ac:dyDescent="0.2">
      <c r="B194" s="3" t="s">
        <v>650</v>
      </c>
      <c r="C194" s="3" t="s">
        <v>651</v>
      </c>
      <c r="D194" s="3" t="s">
        <v>484</v>
      </c>
      <c r="J194" s="1" t="s">
        <v>66</v>
      </c>
      <c r="K194" s="5" t="s">
        <v>145</v>
      </c>
      <c r="L194" s="6" t="s">
        <v>210</v>
      </c>
      <c r="N194" s="1" t="s">
        <v>3</v>
      </c>
      <c r="O194" s="4" t="s">
        <v>166</v>
      </c>
      <c r="P194" s="4" t="s">
        <v>652</v>
      </c>
      <c r="V194" s="1"/>
      <c r="Z194"/>
    </row>
    <row r="195" spans="2:27" ht="16" x14ac:dyDescent="0.2">
      <c r="B195" s="3" t="s">
        <v>653</v>
      </c>
      <c r="C195" s="3" t="s">
        <v>654</v>
      </c>
      <c r="D195" s="3" t="s">
        <v>487</v>
      </c>
      <c r="J195" s="1" t="s">
        <v>66</v>
      </c>
      <c r="K195" s="5" t="s">
        <v>145</v>
      </c>
      <c r="L195" s="6" t="s">
        <v>213</v>
      </c>
      <c r="N195" s="1" t="s">
        <v>3</v>
      </c>
      <c r="O195" s="4" t="s">
        <v>166</v>
      </c>
      <c r="P195" s="4" t="s">
        <v>655</v>
      </c>
      <c r="V195" s="1"/>
      <c r="Z195"/>
    </row>
    <row r="196" spans="2:27" ht="16" x14ac:dyDescent="0.2">
      <c r="B196" s="3" t="s">
        <v>656</v>
      </c>
      <c r="C196" s="3" t="s">
        <v>657</v>
      </c>
      <c r="D196" s="3" t="s">
        <v>490</v>
      </c>
      <c r="J196" s="1" t="s">
        <v>66</v>
      </c>
      <c r="K196" s="5" t="s">
        <v>145</v>
      </c>
      <c r="L196" s="6" t="s">
        <v>216</v>
      </c>
      <c r="N196" s="1" t="s">
        <v>3</v>
      </c>
      <c r="O196" s="4" t="s">
        <v>168</v>
      </c>
      <c r="P196" s="4" t="s">
        <v>421</v>
      </c>
      <c r="V196" s="1"/>
      <c r="Z196"/>
    </row>
    <row r="197" spans="2:27" ht="16" x14ac:dyDescent="0.2">
      <c r="B197" s="3" t="s">
        <v>658</v>
      </c>
      <c r="C197" s="3" t="s">
        <v>659</v>
      </c>
      <c r="D197" s="3" t="s">
        <v>493</v>
      </c>
      <c r="J197" s="1" t="s">
        <v>66</v>
      </c>
      <c r="K197" s="5" t="s">
        <v>145</v>
      </c>
      <c r="L197" s="6" t="s">
        <v>256</v>
      </c>
      <c r="N197" s="1" t="s">
        <v>3</v>
      </c>
      <c r="O197" s="4" t="s">
        <v>168</v>
      </c>
      <c r="P197" s="4" t="s">
        <v>424</v>
      </c>
      <c r="V197" s="1"/>
      <c r="Z197"/>
    </row>
    <row r="198" spans="2:27" ht="16" x14ac:dyDescent="0.2">
      <c r="B198" s="3" t="s">
        <v>660</v>
      </c>
      <c r="C198" s="3" t="s">
        <v>661</v>
      </c>
      <c r="D198" s="3" t="s">
        <v>496</v>
      </c>
      <c r="J198" s="1" t="s">
        <v>66</v>
      </c>
      <c r="K198" s="5" t="s">
        <v>145</v>
      </c>
      <c r="L198" s="6" t="s">
        <v>250</v>
      </c>
      <c r="N198" s="1" t="s">
        <v>3</v>
      </c>
      <c r="O198" s="4" t="s">
        <v>168</v>
      </c>
      <c r="P198" s="4" t="s">
        <v>427</v>
      </c>
      <c r="V198" s="1"/>
      <c r="Z198"/>
    </row>
    <row r="199" spans="2:27" ht="16" x14ac:dyDescent="0.2">
      <c r="B199" s="3" t="s">
        <v>662</v>
      </c>
      <c r="C199" s="3" t="s">
        <v>663</v>
      </c>
      <c r="D199" s="3" t="s">
        <v>499</v>
      </c>
      <c r="J199" s="1" t="s">
        <v>66</v>
      </c>
      <c r="K199" s="5" t="s">
        <v>145</v>
      </c>
      <c r="L199" s="6" t="s">
        <v>141</v>
      </c>
      <c r="N199" s="1" t="s">
        <v>66</v>
      </c>
      <c r="O199" s="6" t="s">
        <v>206</v>
      </c>
      <c r="P199" s="6" t="s">
        <v>262</v>
      </c>
      <c r="V199" s="1"/>
      <c r="Z199"/>
      <c r="AA199"/>
    </row>
    <row r="200" spans="2:27" ht="16" x14ac:dyDescent="0.2">
      <c r="B200" s="3" t="s">
        <v>664</v>
      </c>
      <c r="C200" s="3" t="s">
        <v>665</v>
      </c>
      <c r="D200" s="3" t="s">
        <v>502</v>
      </c>
      <c r="J200" s="1" t="s">
        <v>66</v>
      </c>
      <c r="K200" s="5" t="s">
        <v>145</v>
      </c>
      <c r="L200" s="6" t="s">
        <v>220</v>
      </c>
      <c r="N200" s="1" t="s">
        <v>66</v>
      </c>
      <c r="O200" s="6" t="s">
        <v>206</v>
      </c>
      <c r="P200" s="6" t="s">
        <v>265</v>
      </c>
      <c r="V200" s="1"/>
      <c r="Z200"/>
      <c r="AA200"/>
    </row>
    <row r="201" spans="2:27" ht="16" x14ac:dyDescent="0.2">
      <c r="B201" s="3" t="s">
        <v>666</v>
      </c>
      <c r="C201" s="3" t="s">
        <v>667</v>
      </c>
      <c r="D201" s="3" t="s">
        <v>505</v>
      </c>
      <c r="J201" s="1" t="s">
        <v>66</v>
      </c>
      <c r="K201" s="5" t="s">
        <v>145</v>
      </c>
      <c r="L201" s="6" t="s">
        <v>259</v>
      </c>
      <c r="N201" s="1" t="s">
        <v>66</v>
      </c>
      <c r="O201" s="6" t="s">
        <v>206</v>
      </c>
      <c r="P201" s="6" t="s">
        <v>268</v>
      </c>
      <c r="V201" s="1"/>
      <c r="Z201"/>
      <c r="AA201"/>
    </row>
    <row r="202" spans="2:27" ht="16" x14ac:dyDescent="0.2">
      <c r="B202" s="3" t="s">
        <v>668</v>
      </c>
      <c r="C202" s="3" t="s">
        <v>669</v>
      </c>
      <c r="D202" s="3" t="s">
        <v>508</v>
      </c>
      <c r="J202" s="1" t="s">
        <v>66</v>
      </c>
      <c r="K202" s="5" t="s">
        <v>145</v>
      </c>
      <c r="L202" s="6" t="s">
        <v>223</v>
      </c>
      <c r="N202" s="1" t="s">
        <v>66</v>
      </c>
      <c r="O202" s="6" t="s">
        <v>206</v>
      </c>
      <c r="P202" s="6" t="s">
        <v>271</v>
      </c>
      <c r="V202" s="1"/>
      <c r="Z202"/>
      <c r="AA202"/>
    </row>
    <row r="203" spans="2:27" ht="16" x14ac:dyDescent="0.2">
      <c r="B203" s="3" t="s">
        <v>670</v>
      </c>
      <c r="C203" s="3" t="s">
        <v>671</v>
      </c>
      <c r="D203" s="3" t="s">
        <v>511</v>
      </c>
      <c r="J203" s="1" t="s">
        <v>66</v>
      </c>
      <c r="K203" s="5" t="s">
        <v>145</v>
      </c>
      <c r="L203" s="6" t="s">
        <v>226</v>
      </c>
      <c r="N203" s="1" t="s">
        <v>66</v>
      </c>
      <c r="O203" s="6" t="s">
        <v>206</v>
      </c>
      <c r="P203" s="6" t="s">
        <v>274</v>
      </c>
      <c r="V203" s="1"/>
      <c r="Z203"/>
      <c r="AA203"/>
    </row>
    <row r="204" spans="2:27" ht="16" x14ac:dyDescent="0.2">
      <c r="B204" s="3" t="s">
        <v>672</v>
      </c>
      <c r="C204" s="3" t="s">
        <v>673</v>
      </c>
      <c r="D204" s="3" t="s">
        <v>514</v>
      </c>
      <c r="J204" s="1" t="s">
        <v>66</v>
      </c>
      <c r="K204" s="5" t="s">
        <v>145</v>
      </c>
      <c r="L204" s="6" t="s">
        <v>229</v>
      </c>
      <c r="N204" s="1" t="s">
        <v>66</v>
      </c>
      <c r="O204" s="6" t="s">
        <v>206</v>
      </c>
      <c r="P204" s="6" t="s">
        <v>277</v>
      </c>
      <c r="V204" s="1"/>
      <c r="Z204"/>
      <c r="AA204"/>
    </row>
    <row r="205" spans="2:27" ht="16" x14ac:dyDescent="0.2">
      <c r="B205" s="3" t="s">
        <v>674</v>
      </c>
      <c r="C205" s="3" t="s">
        <v>675</v>
      </c>
      <c r="D205" s="3" t="s">
        <v>517</v>
      </c>
      <c r="J205" s="1" t="s">
        <v>66</v>
      </c>
      <c r="K205" s="5" t="s">
        <v>145</v>
      </c>
      <c r="L205" s="6" t="s">
        <v>232</v>
      </c>
      <c r="N205" s="1" t="s">
        <v>66</v>
      </c>
      <c r="O205" s="6" t="s">
        <v>206</v>
      </c>
      <c r="P205" s="6" t="s">
        <v>280</v>
      </c>
      <c r="V205" s="1"/>
      <c r="Z205"/>
      <c r="AA205"/>
    </row>
    <row r="206" spans="2:27" ht="16" x14ac:dyDescent="0.2">
      <c r="B206" s="3" t="s">
        <v>676</v>
      </c>
      <c r="C206" s="3" t="s">
        <v>677</v>
      </c>
      <c r="D206" s="3" t="s">
        <v>520</v>
      </c>
      <c r="J206" s="1" t="s">
        <v>66</v>
      </c>
      <c r="K206" s="5" t="s">
        <v>145</v>
      </c>
      <c r="L206" s="6" t="s">
        <v>235</v>
      </c>
      <c r="N206" s="1" t="s">
        <v>66</v>
      </c>
      <c r="O206" s="6" t="s">
        <v>206</v>
      </c>
      <c r="P206" s="6" t="s">
        <v>283</v>
      </c>
      <c r="V206" s="1"/>
      <c r="Z206"/>
      <c r="AA206"/>
    </row>
    <row r="207" spans="2:27" ht="16" x14ac:dyDescent="0.2">
      <c r="B207" s="3" t="s">
        <v>678</v>
      </c>
      <c r="C207" s="3" t="s">
        <v>679</v>
      </c>
      <c r="D207" s="3" t="s">
        <v>523</v>
      </c>
      <c r="J207" s="1" t="s">
        <v>66</v>
      </c>
      <c r="K207" s="5" t="s">
        <v>145</v>
      </c>
      <c r="L207" s="6" t="s">
        <v>238</v>
      </c>
      <c r="N207" s="1" t="s">
        <v>66</v>
      </c>
      <c r="O207" s="6" t="s">
        <v>180</v>
      </c>
      <c r="P207" s="6" t="s">
        <v>286</v>
      </c>
      <c r="V207" s="1"/>
      <c r="Z207"/>
      <c r="AA207"/>
    </row>
    <row r="208" spans="2:27" ht="16" x14ac:dyDescent="0.2">
      <c r="B208" s="3" t="s">
        <v>680</v>
      </c>
      <c r="C208" s="3" t="s">
        <v>681</v>
      </c>
      <c r="D208" s="3" t="s">
        <v>526</v>
      </c>
      <c r="J208" s="1" t="s">
        <v>66</v>
      </c>
      <c r="K208" s="5" t="s">
        <v>145</v>
      </c>
      <c r="L208" s="6" t="s">
        <v>241</v>
      </c>
      <c r="N208" s="1" t="s">
        <v>66</v>
      </c>
      <c r="O208" s="6" t="s">
        <v>180</v>
      </c>
      <c r="P208" s="6" t="s">
        <v>286</v>
      </c>
      <c r="V208" s="1"/>
      <c r="Z208"/>
      <c r="AA208"/>
    </row>
    <row r="209" spans="2:27" ht="16" x14ac:dyDescent="0.2">
      <c r="B209" s="3" t="s">
        <v>682</v>
      </c>
      <c r="C209" s="3" t="s">
        <v>683</v>
      </c>
      <c r="D209" s="3" t="s">
        <v>529</v>
      </c>
      <c r="J209" s="1" t="s">
        <v>66</v>
      </c>
      <c r="K209" s="5" t="s">
        <v>145</v>
      </c>
      <c r="L209" s="6" t="s">
        <v>244</v>
      </c>
      <c r="N209" s="1" t="s">
        <v>66</v>
      </c>
      <c r="O209" s="6" t="s">
        <v>180</v>
      </c>
      <c r="P209" s="6" t="s">
        <v>291</v>
      </c>
      <c r="V209" s="1"/>
      <c r="Z209"/>
      <c r="AA209"/>
    </row>
    <row r="210" spans="2:27" ht="16" x14ac:dyDescent="0.2">
      <c r="B210" s="3" t="s">
        <v>684</v>
      </c>
      <c r="C210" s="3" t="s">
        <v>685</v>
      </c>
      <c r="D210" s="3" t="s">
        <v>532</v>
      </c>
      <c r="J210" s="1" t="s">
        <v>66</v>
      </c>
      <c r="K210" s="5" t="s">
        <v>138</v>
      </c>
      <c r="L210" s="6" t="s">
        <v>223</v>
      </c>
      <c r="N210" s="1" t="s">
        <v>66</v>
      </c>
      <c r="O210" s="6" t="s">
        <v>180</v>
      </c>
      <c r="P210" s="6" t="s">
        <v>294</v>
      </c>
      <c r="V210" s="1"/>
      <c r="Z210"/>
      <c r="AA210"/>
    </row>
    <row r="211" spans="2:27" ht="16" x14ac:dyDescent="0.2">
      <c r="B211" s="3" t="s">
        <v>686</v>
      </c>
      <c r="C211" s="3" t="s">
        <v>687</v>
      </c>
      <c r="D211" s="3" t="s">
        <v>535</v>
      </c>
      <c r="J211" s="1" t="s">
        <v>66</v>
      </c>
      <c r="K211" s="5" t="s">
        <v>138</v>
      </c>
      <c r="L211" s="6" t="s">
        <v>226</v>
      </c>
      <c r="N211" s="1" t="s">
        <v>66</v>
      </c>
      <c r="O211" s="6" t="s">
        <v>180</v>
      </c>
      <c r="P211" s="6" t="s">
        <v>297</v>
      </c>
      <c r="V211" s="1"/>
      <c r="Z211"/>
      <c r="AA211"/>
    </row>
    <row r="212" spans="2:27" ht="16" x14ac:dyDescent="0.2">
      <c r="B212" s="3" t="s">
        <v>688</v>
      </c>
      <c r="C212" s="3" t="s">
        <v>689</v>
      </c>
      <c r="D212" s="3" t="s">
        <v>538</v>
      </c>
      <c r="J212" s="1" t="s">
        <v>66</v>
      </c>
      <c r="K212" s="5" t="s">
        <v>138</v>
      </c>
      <c r="L212" s="6" t="s">
        <v>229</v>
      </c>
      <c r="N212" s="1" t="s">
        <v>66</v>
      </c>
      <c r="O212" s="6" t="s">
        <v>180</v>
      </c>
      <c r="P212" s="6" t="s">
        <v>300</v>
      </c>
      <c r="V212" s="1"/>
      <c r="Z212"/>
      <c r="AA212"/>
    </row>
    <row r="213" spans="2:27" ht="16" x14ac:dyDescent="0.2">
      <c r="B213" s="3" t="s">
        <v>690</v>
      </c>
      <c r="C213" s="3" t="s">
        <v>691</v>
      </c>
      <c r="D213" s="3" t="s">
        <v>541</v>
      </c>
      <c r="J213" s="1" t="s">
        <v>66</v>
      </c>
      <c r="K213" s="5" t="s">
        <v>138</v>
      </c>
      <c r="L213" s="6" t="s">
        <v>232</v>
      </c>
      <c r="N213" s="1" t="s">
        <v>66</v>
      </c>
      <c r="O213" s="6" t="s">
        <v>180</v>
      </c>
      <c r="P213" s="6" t="s">
        <v>303</v>
      </c>
      <c r="V213" s="1"/>
      <c r="Z213"/>
      <c r="AA213"/>
    </row>
    <row r="214" spans="2:27" ht="16" x14ac:dyDescent="0.2">
      <c r="B214" s="3" t="s">
        <v>692</v>
      </c>
      <c r="C214" s="3" t="s">
        <v>693</v>
      </c>
      <c r="D214" s="3" t="s">
        <v>544</v>
      </c>
      <c r="J214" s="1" t="s">
        <v>66</v>
      </c>
      <c r="K214" s="5" t="s">
        <v>138</v>
      </c>
      <c r="L214" s="6" t="s">
        <v>235</v>
      </c>
      <c r="N214" s="1" t="s">
        <v>66</v>
      </c>
      <c r="O214" s="6" t="s">
        <v>180</v>
      </c>
      <c r="P214" s="6" t="s">
        <v>306</v>
      </c>
      <c r="V214" s="1"/>
      <c r="Z214"/>
      <c r="AA214"/>
    </row>
    <row r="215" spans="2:27" ht="16" x14ac:dyDescent="0.2">
      <c r="B215" s="3" t="s">
        <v>694</v>
      </c>
      <c r="C215" s="3" t="s">
        <v>695</v>
      </c>
      <c r="D215" s="3" t="s">
        <v>547</v>
      </c>
      <c r="J215" s="1" t="s">
        <v>66</v>
      </c>
      <c r="K215" s="5" t="s">
        <v>138</v>
      </c>
      <c r="L215" s="6" t="s">
        <v>238</v>
      </c>
      <c r="N215" s="1" t="s">
        <v>66</v>
      </c>
      <c r="O215" s="6" t="s">
        <v>180</v>
      </c>
      <c r="P215" s="6" t="s">
        <v>309</v>
      </c>
      <c r="V215" s="1"/>
      <c r="Z215"/>
      <c r="AA215"/>
    </row>
    <row r="216" spans="2:27" ht="16" x14ac:dyDescent="0.2">
      <c r="B216" s="3" t="s">
        <v>696</v>
      </c>
      <c r="C216" s="3" t="s">
        <v>697</v>
      </c>
      <c r="D216" s="3" t="s">
        <v>550</v>
      </c>
      <c r="J216" s="1" t="s">
        <v>66</v>
      </c>
      <c r="K216" s="5" t="s">
        <v>138</v>
      </c>
      <c r="L216" s="6" t="s">
        <v>241</v>
      </c>
      <c r="N216" s="1" t="s">
        <v>66</v>
      </c>
      <c r="O216" s="6" t="s">
        <v>180</v>
      </c>
      <c r="P216" s="6" t="s">
        <v>312</v>
      </c>
      <c r="V216" s="1"/>
      <c r="Z216"/>
      <c r="AA216"/>
    </row>
    <row r="217" spans="2:27" ht="16" x14ac:dyDescent="0.2">
      <c r="B217" s="3" t="s">
        <v>698</v>
      </c>
      <c r="C217" s="3" t="s">
        <v>699</v>
      </c>
      <c r="D217" s="3" t="s">
        <v>553</v>
      </c>
      <c r="J217" s="1" t="s">
        <v>66</v>
      </c>
      <c r="K217" s="5" t="s">
        <v>138</v>
      </c>
      <c r="L217" s="6" t="s">
        <v>244</v>
      </c>
      <c r="N217" s="1" t="s">
        <v>66</v>
      </c>
      <c r="O217" s="6" t="s">
        <v>180</v>
      </c>
      <c r="P217" s="6" t="s">
        <v>315</v>
      </c>
      <c r="V217" s="1"/>
      <c r="Z217"/>
      <c r="AA217"/>
    </row>
    <row r="218" spans="2:27" ht="16" x14ac:dyDescent="0.2">
      <c r="B218" s="3" t="s">
        <v>700</v>
      </c>
      <c r="C218" s="3" t="s">
        <v>701</v>
      </c>
      <c r="D218" s="3" t="s">
        <v>556</v>
      </c>
      <c r="J218" s="1" t="s">
        <v>85</v>
      </c>
      <c r="K218" s="3" t="s">
        <v>130</v>
      </c>
      <c r="L218" s="4" t="s">
        <v>181</v>
      </c>
      <c r="N218" s="1" t="s">
        <v>66</v>
      </c>
      <c r="O218" s="6" t="s">
        <v>186</v>
      </c>
      <c r="P218" s="6" t="s">
        <v>318</v>
      </c>
      <c r="V218" s="1"/>
      <c r="Z218"/>
      <c r="AA218"/>
    </row>
    <row r="219" spans="2:27" ht="16" x14ac:dyDescent="0.2">
      <c r="B219" s="3" t="s">
        <v>702</v>
      </c>
      <c r="C219" s="3" t="s">
        <v>703</v>
      </c>
      <c r="D219" s="3" t="s">
        <v>559</v>
      </c>
      <c r="J219" s="1" t="s">
        <v>85</v>
      </c>
      <c r="K219" s="3" t="s">
        <v>130</v>
      </c>
      <c r="L219" s="4" t="s">
        <v>184</v>
      </c>
      <c r="N219" s="1" t="s">
        <v>66</v>
      </c>
      <c r="O219" s="6" t="s">
        <v>186</v>
      </c>
      <c r="P219" s="6" t="s">
        <v>321</v>
      </c>
      <c r="V219" s="1"/>
      <c r="Z219"/>
      <c r="AA219"/>
    </row>
    <row r="220" spans="2:27" ht="16" x14ac:dyDescent="0.2">
      <c r="B220" s="3" t="s">
        <v>704</v>
      </c>
      <c r="C220" s="3" t="s">
        <v>705</v>
      </c>
      <c r="D220" s="3" t="s">
        <v>562</v>
      </c>
      <c r="J220" s="1" t="s">
        <v>85</v>
      </c>
      <c r="K220" s="3" t="s">
        <v>130</v>
      </c>
      <c r="L220" s="4" t="s">
        <v>187</v>
      </c>
      <c r="N220" s="1" t="s">
        <v>66</v>
      </c>
      <c r="O220" s="6" t="s">
        <v>186</v>
      </c>
      <c r="P220" s="6" t="s">
        <v>323</v>
      </c>
      <c r="V220" s="1"/>
      <c r="Z220"/>
      <c r="AA220"/>
    </row>
    <row r="221" spans="2:27" ht="16" x14ac:dyDescent="0.2">
      <c r="B221" s="3" t="s">
        <v>706</v>
      </c>
      <c r="C221" s="3" t="s">
        <v>707</v>
      </c>
      <c r="D221" s="3" t="s">
        <v>565</v>
      </c>
      <c r="J221" s="1" t="s">
        <v>85</v>
      </c>
      <c r="K221" s="3" t="s">
        <v>130</v>
      </c>
      <c r="L221" s="4" t="s">
        <v>190</v>
      </c>
      <c r="N221" s="1" t="s">
        <v>66</v>
      </c>
      <c r="O221" s="6" t="s">
        <v>186</v>
      </c>
      <c r="P221" s="6" t="s">
        <v>326</v>
      </c>
      <c r="V221" s="1"/>
      <c r="Z221"/>
      <c r="AA221"/>
    </row>
    <row r="222" spans="2:27" ht="16" x14ac:dyDescent="0.2">
      <c r="B222" s="3" t="s">
        <v>708</v>
      </c>
      <c r="C222" s="3" t="s">
        <v>709</v>
      </c>
      <c r="D222" s="3" t="s">
        <v>568</v>
      </c>
      <c r="J222" s="1" t="s">
        <v>85</v>
      </c>
      <c r="K222" s="3" t="s">
        <v>130</v>
      </c>
      <c r="L222" s="4" t="s">
        <v>193</v>
      </c>
      <c r="N222" s="1" t="s">
        <v>66</v>
      </c>
      <c r="O222" s="6" t="s">
        <v>186</v>
      </c>
      <c r="P222" s="6" t="s">
        <v>329</v>
      </c>
      <c r="V222" s="1"/>
      <c r="Z222"/>
      <c r="AA222"/>
    </row>
    <row r="223" spans="2:27" ht="16" x14ac:dyDescent="0.2">
      <c r="B223" s="3" t="s">
        <v>710</v>
      </c>
      <c r="C223" s="3" t="s">
        <v>711</v>
      </c>
      <c r="D223" s="3" t="s">
        <v>571</v>
      </c>
      <c r="J223" s="1" t="s">
        <v>85</v>
      </c>
      <c r="K223" s="3" t="s">
        <v>130</v>
      </c>
      <c r="L223" s="4" t="s">
        <v>196</v>
      </c>
      <c r="N223" s="1" t="s">
        <v>66</v>
      </c>
      <c r="O223" s="6" t="s">
        <v>186</v>
      </c>
      <c r="P223" s="6" t="s">
        <v>332</v>
      </c>
      <c r="V223" s="1"/>
      <c r="Z223"/>
      <c r="AA223"/>
    </row>
    <row r="224" spans="2:27" ht="16" x14ac:dyDescent="0.2">
      <c r="B224" s="3" t="s">
        <v>712</v>
      </c>
      <c r="C224" s="3" t="s">
        <v>713</v>
      </c>
      <c r="D224" s="3" t="s">
        <v>574</v>
      </c>
      <c r="J224" s="1" t="s">
        <v>85</v>
      </c>
      <c r="K224" s="3" t="s">
        <v>130</v>
      </c>
      <c r="L224" s="4" t="s">
        <v>200</v>
      </c>
      <c r="N224" s="1" t="s">
        <v>66</v>
      </c>
      <c r="O224" s="6" t="s">
        <v>186</v>
      </c>
      <c r="P224" s="6" t="s">
        <v>335</v>
      </c>
      <c r="V224" s="1"/>
      <c r="Z224"/>
      <c r="AA224"/>
    </row>
    <row r="225" spans="2:27" ht="16" x14ac:dyDescent="0.2">
      <c r="B225" s="3" t="s">
        <v>714</v>
      </c>
      <c r="C225" s="3" t="s">
        <v>715</v>
      </c>
      <c r="D225" s="3" t="s">
        <v>577</v>
      </c>
      <c r="J225" s="1" t="s">
        <v>85</v>
      </c>
      <c r="K225" s="3" t="s">
        <v>130</v>
      </c>
      <c r="L225" s="4" t="s">
        <v>203</v>
      </c>
      <c r="N225" s="1" t="s">
        <v>66</v>
      </c>
      <c r="O225" s="6" t="s">
        <v>186</v>
      </c>
      <c r="P225" s="6" t="s">
        <v>338</v>
      </c>
      <c r="V225" s="1"/>
      <c r="Z225"/>
      <c r="AA225"/>
    </row>
    <row r="226" spans="2:27" ht="16" x14ac:dyDescent="0.2">
      <c r="B226" s="3" t="s">
        <v>716</v>
      </c>
      <c r="C226" s="3" t="s">
        <v>717</v>
      </c>
      <c r="D226" s="3" t="s">
        <v>580</v>
      </c>
      <c r="J226" s="1" t="s">
        <v>85</v>
      </c>
      <c r="K226" s="3" t="s">
        <v>130</v>
      </c>
      <c r="L226" s="4" t="s">
        <v>207</v>
      </c>
      <c r="N226" s="1" t="s">
        <v>66</v>
      </c>
      <c r="O226" s="6" t="s">
        <v>186</v>
      </c>
      <c r="P226" s="6" t="s">
        <v>341</v>
      </c>
      <c r="V226" s="1"/>
      <c r="Z226"/>
      <c r="AA226"/>
    </row>
    <row r="227" spans="2:27" ht="16" x14ac:dyDescent="0.2">
      <c r="B227" s="3" t="s">
        <v>718</v>
      </c>
      <c r="C227" s="3" t="s">
        <v>719</v>
      </c>
      <c r="D227" s="3" t="s">
        <v>583</v>
      </c>
      <c r="J227" s="1" t="s">
        <v>85</v>
      </c>
      <c r="K227" s="3" t="s">
        <v>130</v>
      </c>
      <c r="L227" s="4" t="s">
        <v>211</v>
      </c>
      <c r="N227" s="1" t="s">
        <v>66</v>
      </c>
      <c r="O227" s="6" t="s">
        <v>186</v>
      </c>
      <c r="P227" s="6" t="s">
        <v>344</v>
      </c>
      <c r="V227" s="1"/>
      <c r="Z227"/>
      <c r="AA227"/>
    </row>
    <row r="228" spans="2:27" ht="16" x14ac:dyDescent="0.2">
      <c r="B228" s="3" t="s">
        <v>720</v>
      </c>
      <c r="C228" s="3" t="s">
        <v>721</v>
      </c>
      <c r="D228" s="3" t="s">
        <v>586</v>
      </c>
      <c r="J228" s="1" t="s">
        <v>85</v>
      </c>
      <c r="K228" s="3" t="s">
        <v>130</v>
      </c>
      <c r="L228" s="4" t="s">
        <v>214</v>
      </c>
      <c r="N228" s="1" t="s">
        <v>66</v>
      </c>
      <c r="O228" s="6" t="s">
        <v>186</v>
      </c>
      <c r="P228" s="6" t="s">
        <v>347</v>
      </c>
      <c r="V228" s="1"/>
      <c r="Z228"/>
      <c r="AA228"/>
    </row>
    <row r="229" spans="2:27" ht="16" x14ac:dyDescent="0.2">
      <c r="B229" s="3" t="s">
        <v>722</v>
      </c>
      <c r="C229" s="3" t="s">
        <v>723</v>
      </c>
      <c r="D229" s="3" t="s">
        <v>589</v>
      </c>
      <c r="J229" s="1" t="s">
        <v>85</v>
      </c>
      <c r="K229" s="3" t="s">
        <v>130</v>
      </c>
      <c r="L229" s="4" t="s">
        <v>217</v>
      </c>
      <c r="N229" s="1" t="s">
        <v>66</v>
      </c>
      <c r="O229" s="6" t="s">
        <v>183</v>
      </c>
      <c r="P229" s="6" t="s">
        <v>350</v>
      </c>
      <c r="V229" s="1"/>
      <c r="Z229"/>
      <c r="AA229"/>
    </row>
    <row r="230" spans="2:27" ht="16" x14ac:dyDescent="0.2">
      <c r="B230" s="3" t="s">
        <v>724</v>
      </c>
      <c r="C230" s="3" t="s">
        <v>725</v>
      </c>
      <c r="D230" s="3" t="s">
        <v>592</v>
      </c>
      <c r="J230" s="1" t="s">
        <v>85</v>
      </c>
      <c r="K230" s="3" t="s">
        <v>130</v>
      </c>
      <c r="L230" s="4" t="s">
        <v>141</v>
      </c>
      <c r="N230" s="1" t="s">
        <v>66</v>
      </c>
      <c r="O230" s="6" t="s">
        <v>183</v>
      </c>
      <c r="P230" s="6" t="s">
        <v>353</v>
      </c>
      <c r="V230" s="1"/>
      <c r="Z230"/>
      <c r="AA230"/>
    </row>
    <row r="231" spans="2:27" ht="16" x14ac:dyDescent="0.2">
      <c r="B231" s="3" t="s">
        <v>726</v>
      </c>
      <c r="C231" s="3" t="s">
        <v>727</v>
      </c>
      <c r="D231" s="3" t="s">
        <v>595</v>
      </c>
      <c r="J231" s="1" t="s">
        <v>85</v>
      </c>
      <c r="K231" s="3" t="s">
        <v>130</v>
      </c>
      <c r="L231" s="4" t="s">
        <v>221</v>
      </c>
      <c r="N231" s="1" t="s">
        <v>66</v>
      </c>
      <c r="O231" s="6" t="s">
        <v>183</v>
      </c>
      <c r="P231" s="6" t="s">
        <v>356</v>
      </c>
      <c r="V231" s="1"/>
      <c r="Z231"/>
      <c r="AA231"/>
    </row>
    <row r="232" spans="2:27" ht="16" x14ac:dyDescent="0.2">
      <c r="B232" s="3" t="s">
        <v>728</v>
      </c>
      <c r="C232" s="3" t="s">
        <v>729</v>
      </c>
      <c r="D232" s="3" t="s">
        <v>598</v>
      </c>
      <c r="J232" s="1" t="s">
        <v>85</v>
      </c>
      <c r="K232" s="3" t="s">
        <v>130</v>
      </c>
      <c r="L232" s="4" t="s">
        <v>224</v>
      </c>
      <c r="N232" s="1" t="s">
        <v>66</v>
      </c>
      <c r="O232" s="6" t="s">
        <v>183</v>
      </c>
      <c r="P232" s="6" t="s">
        <v>359</v>
      </c>
      <c r="V232" s="1"/>
      <c r="Z232"/>
      <c r="AA232"/>
    </row>
    <row r="233" spans="2:27" ht="16" x14ac:dyDescent="0.2">
      <c r="B233" s="3" t="s">
        <v>730</v>
      </c>
      <c r="C233" s="3" t="s">
        <v>731</v>
      </c>
      <c r="D233" s="3" t="s">
        <v>601</v>
      </c>
      <c r="J233" s="1" t="s">
        <v>85</v>
      </c>
      <c r="K233" s="3" t="s">
        <v>130</v>
      </c>
      <c r="L233" s="4" t="s">
        <v>227</v>
      </c>
      <c r="N233" s="1" t="s">
        <v>66</v>
      </c>
      <c r="O233" s="6" t="s">
        <v>183</v>
      </c>
      <c r="P233" s="6" t="s">
        <v>362</v>
      </c>
      <c r="V233" s="1"/>
      <c r="Z233"/>
      <c r="AA233"/>
    </row>
    <row r="234" spans="2:27" ht="16" x14ac:dyDescent="0.2">
      <c r="B234" s="3" t="s">
        <v>732</v>
      </c>
      <c r="C234" s="3" t="s">
        <v>733</v>
      </c>
      <c r="D234" s="3" t="s">
        <v>604</v>
      </c>
      <c r="J234" s="1" t="s">
        <v>85</v>
      </c>
      <c r="K234" s="3" t="s">
        <v>130</v>
      </c>
      <c r="L234" s="4" t="s">
        <v>230</v>
      </c>
      <c r="N234" s="1" t="s">
        <v>66</v>
      </c>
      <c r="O234" s="6" t="s">
        <v>183</v>
      </c>
      <c r="P234" s="6" t="s">
        <v>365</v>
      </c>
      <c r="V234" s="1"/>
      <c r="Z234"/>
      <c r="AA234"/>
    </row>
    <row r="235" spans="2:27" ht="16" x14ac:dyDescent="0.2">
      <c r="B235" s="3" t="s">
        <v>734</v>
      </c>
      <c r="C235" s="3" t="s">
        <v>735</v>
      </c>
      <c r="D235" s="3" t="s">
        <v>607</v>
      </c>
      <c r="J235" s="1" t="s">
        <v>85</v>
      </c>
      <c r="K235" s="3" t="s">
        <v>130</v>
      </c>
      <c r="L235" s="4" t="s">
        <v>233</v>
      </c>
      <c r="N235" s="1" t="s">
        <v>66</v>
      </c>
      <c r="O235" s="6" t="s">
        <v>183</v>
      </c>
      <c r="P235" s="6" t="s">
        <v>368</v>
      </c>
      <c r="V235" s="1"/>
      <c r="Z235"/>
      <c r="AA235"/>
    </row>
    <row r="236" spans="2:27" ht="16" x14ac:dyDescent="0.2">
      <c r="B236" s="3" t="s">
        <v>736</v>
      </c>
      <c r="C236" s="3" t="s">
        <v>737</v>
      </c>
      <c r="D236" s="3" t="s">
        <v>610</v>
      </c>
      <c r="J236" s="1" t="s">
        <v>85</v>
      </c>
      <c r="K236" s="3" t="s">
        <v>130</v>
      </c>
      <c r="L236" s="4" t="s">
        <v>236</v>
      </c>
      <c r="N236" s="1" t="s">
        <v>66</v>
      </c>
      <c r="O236" s="6" t="s">
        <v>183</v>
      </c>
      <c r="P236" s="6" t="s">
        <v>371</v>
      </c>
      <c r="V236" s="1"/>
      <c r="Z236"/>
      <c r="AA236"/>
    </row>
    <row r="237" spans="2:27" ht="16" x14ac:dyDescent="0.2">
      <c r="B237" s="3" t="s">
        <v>738</v>
      </c>
      <c r="C237" s="3" t="s">
        <v>739</v>
      </c>
      <c r="D237" s="3" t="s">
        <v>613</v>
      </c>
      <c r="J237" s="1" t="s">
        <v>85</v>
      </c>
      <c r="K237" s="3" t="s">
        <v>130</v>
      </c>
      <c r="L237" s="4" t="s">
        <v>239</v>
      </c>
      <c r="N237" s="1" t="s">
        <v>66</v>
      </c>
      <c r="O237" s="6" t="s">
        <v>183</v>
      </c>
      <c r="P237" s="6" t="s">
        <v>374</v>
      </c>
      <c r="V237" s="1"/>
      <c r="Z237"/>
      <c r="AA237"/>
    </row>
    <row r="238" spans="2:27" ht="16" x14ac:dyDescent="0.2">
      <c r="B238" s="3" t="s">
        <v>740</v>
      </c>
      <c r="C238" s="3" t="s">
        <v>741</v>
      </c>
      <c r="D238" s="3" t="s">
        <v>616</v>
      </c>
      <c r="J238" s="1" t="s">
        <v>85</v>
      </c>
      <c r="K238" s="3" t="s">
        <v>130</v>
      </c>
      <c r="L238" s="4" t="s">
        <v>242</v>
      </c>
      <c r="N238" s="1" t="s">
        <v>66</v>
      </c>
      <c r="O238" s="6" t="s">
        <v>183</v>
      </c>
      <c r="P238" s="6" t="s">
        <v>377</v>
      </c>
      <c r="V238" s="1"/>
      <c r="Z238"/>
      <c r="AA238"/>
    </row>
    <row r="239" spans="2:27" ht="16" x14ac:dyDescent="0.2">
      <c r="B239" s="3" t="s">
        <v>742</v>
      </c>
      <c r="C239" s="3" t="s">
        <v>743</v>
      </c>
      <c r="D239" s="3" t="s">
        <v>619</v>
      </c>
      <c r="J239" s="1" t="s">
        <v>85</v>
      </c>
      <c r="K239" s="3" t="s">
        <v>130</v>
      </c>
      <c r="L239" s="4" t="s">
        <v>245</v>
      </c>
      <c r="N239" s="1" t="s">
        <v>66</v>
      </c>
      <c r="O239" s="6" t="s">
        <v>183</v>
      </c>
      <c r="P239" s="6" t="s">
        <v>380</v>
      </c>
      <c r="V239" s="1"/>
      <c r="Z239"/>
      <c r="AA239"/>
    </row>
    <row r="240" spans="2:27" ht="16" x14ac:dyDescent="0.2">
      <c r="B240" s="3" t="s">
        <v>744</v>
      </c>
      <c r="C240" s="3" t="s">
        <v>745</v>
      </c>
      <c r="D240" s="3" t="s">
        <v>622</v>
      </c>
      <c r="J240" s="1" t="s">
        <v>85</v>
      </c>
      <c r="K240" s="3" t="s">
        <v>114</v>
      </c>
      <c r="L240" s="4" t="s">
        <v>248</v>
      </c>
      <c r="N240" s="1" t="s">
        <v>66</v>
      </c>
      <c r="O240" s="6" t="s">
        <v>183</v>
      </c>
      <c r="P240" s="6" t="s">
        <v>383</v>
      </c>
      <c r="V240" s="1"/>
      <c r="Z240"/>
      <c r="AA240"/>
    </row>
    <row r="241" spans="2:27" ht="16" x14ac:dyDescent="0.2">
      <c r="B241" s="3" t="s">
        <v>746</v>
      </c>
      <c r="C241" s="3" t="s">
        <v>747</v>
      </c>
      <c r="D241" s="3" t="s">
        <v>625</v>
      </c>
      <c r="J241" s="1" t="s">
        <v>85</v>
      </c>
      <c r="K241" s="3" t="s">
        <v>114</v>
      </c>
      <c r="L241" s="4" t="s">
        <v>214</v>
      </c>
      <c r="N241" s="1" t="s">
        <v>66</v>
      </c>
      <c r="O241" s="6" t="s">
        <v>189</v>
      </c>
      <c r="P241" s="6" t="s">
        <v>386</v>
      </c>
      <c r="V241" s="1"/>
      <c r="Z241"/>
      <c r="AA241"/>
    </row>
    <row r="242" spans="2:27" ht="16" x14ac:dyDescent="0.2">
      <c r="B242" s="3" t="s">
        <v>748</v>
      </c>
      <c r="C242" s="3" t="s">
        <v>749</v>
      </c>
      <c r="D242" s="3" t="s">
        <v>628</v>
      </c>
      <c r="J242" s="1" t="s">
        <v>85</v>
      </c>
      <c r="K242" s="3" t="s">
        <v>114</v>
      </c>
      <c r="L242" s="4" t="s">
        <v>251</v>
      </c>
      <c r="N242" s="1" t="s">
        <v>66</v>
      </c>
      <c r="O242" s="6" t="s">
        <v>189</v>
      </c>
      <c r="P242" s="6" t="s">
        <v>389</v>
      </c>
      <c r="V242" s="1"/>
      <c r="Z242"/>
      <c r="AA242"/>
    </row>
    <row r="243" spans="2:27" ht="16" x14ac:dyDescent="0.2">
      <c r="B243" s="3" t="s">
        <v>750</v>
      </c>
      <c r="C243" s="3" t="s">
        <v>751</v>
      </c>
      <c r="D243" s="3" t="s">
        <v>631</v>
      </c>
      <c r="J243" s="1" t="s">
        <v>85</v>
      </c>
      <c r="K243" s="3" t="s">
        <v>114</v>
      </c>
      <c r="L243" s="4" t="s">
        <v>141</v>
      </c>
      <c r="N243" s="1" t="s">
        <v>66</v>
      </c>
      <c r="O243" s="6" t="s">
        <v>189</v>
      </c>
      <c r="P243" s="6" t="s">
        <v>392</v>
      </c>
      <c r="V243" s="1"/>
      <c r="Z243"/>
      <c r="AA243"/>
    </row>
    <row r="244" spans="2:27" ht="16" x14ac:dyDescent="0.2">
      <c r="B244" s="3" t="s">
        <v>752</v>
      </c>
      <c r="C244" s="3" t="s">
        <v>753</v>
      </c>
      <c r="D244" s="3" t="s">
        <v>634</v>
      </c>
      <c r="J244" s="1" t="s">
        <v>85</v>
      </c>
      <c r="K244" s="3" t="s">
        <v>114</v>
      </c>
      <c r="L244" s="4" t="s">
        <v>224</v>
      </c>
      <c r="N244" s="1" t="s">
        <v>66</v>
      </c>
      <c r="O244" s="6" t="s">
        <v>189</v>
      </c>
      <c r="P244" s="6" t="s">
        <v>395</v>
      </c>
      <c r="V244" s="1"/>
      <c r="Z244"/>
      <c r="AA244"/>
    </row>
    <row r="245" spans="2:27" ht="16" x14ac:dyDescent="0.2">
      <c r="B245" s="3" t="s">
        <v>754</v>
      </c>
      <c r="C245" s="3" t="s">
        <v>755</v>
      </c>
      <c r="D245" s="3" t="s">
        <v>637</v>
      </c>
      <c r="J245" s="1" t="s">
        <v>85</v>
      </c>
      <c r="K245" s="3" t="s">
        <v>114</v>
      </c>
      <c r="L245" s="4" t="s">
        <v>227</v>
      </c>
      <c r="N245" s="1" t="s">
        <v>66</v>
      </c>
      <c r="O245" s="6" t="s">
        <v>189</v>
      </c>
      <c r="P245" s="6" t="s">
        <v>398</v>
      </c>
      <c r="V245" s="1"/>
      <c r="Z245"/>
      <c r="AA245"/>
    </row>
    <row r="246" spans="2:27" ht="16" x14ac:dyDescent="0.2">
      <c r="B246" s="3" t="s">
        <v>756</v>
      </c>
      <c r="C246" s="3" t="s">
        <v>757</v>
      </c>
      <c r="D246" s="3" t="s">
        <v>640</v>
      </c>
      <c r="J246" s="1" t="s">
        <v>85</v>
      </c>
      <c r="K246" s="3" t="s">
        <v>114</v>
      </c>
      <c r="L246" s="4" t="s">
        <v>230</v>
      </c>
      <c r="N246" s="1" t="s">
        <v>66</v>
      </c>
      <c r="O246" s="6" t="s">
        <v>189</v>
      </c>
      <c r="P246" s="6" t="s">
        <v>401</v>
      </c>
      <c r="V246" s="1"/>
      <c r="Z246"/>
      <c r="AA246"/>
    </row>
    <row r="247" spans="2:27" ht="16" x14ac:dyDescent="0.2">
      <c r="B247" s="3" t="s">
        <v>758</v>
      </c>
      <c r="C247" s="3" t="s">
        <v>759</v>
      </c>
      <c r="D247" s="3" t="s">
        <v>643</v>
      </c>
      <c r="J247" s="1" t="s">
        <v>85</v>
      </c>
      <c r="K247" s="3" t="s">
        <v>114</v>
      </c>
      <c r="L247" s="4" t="s">
        <v>233</v>
      </c>
      <c r="N247" s="1" t="s">
        <v>66</v>
      </c>
      <c r="O247" s="6" t="s">
        <v>189</v>
      </c>
      <c r="P247" s="6" t="s">
        <v>404</v>
      </c>
      <c r="V247" s="1"/>
      <c r="Z247"/>
      <c r="AA247"/>
    </row>
    <row r="248" spans="2:27" ht="16" x14ac:dyDescent="0.2">
      <c r="B248" s="3" t="s">
        <v>760</v>
      </c>
      <c r="C248" s="3" t="s">
        <v>761</v>
      </c>
      <c r="D248" s="3" t="s">
        <v>646</v>
      </c>
      <c r="J248" s="1" t="s">
        <v>85</v>
      </c>
      <c r="K248" s="3" t="s">
        <v>114</v>
      </c>
      <c r="L248" s="4" t="s">
        <v>236</v>
      </c>
      <c r="N248" s="1" t="s">
        <v>66</v>
      </c>
      <c r="O248" s="6" t="s">
        <v>189</v>
      </c>
      <c r="P248" s="6" t="s">
        <v>407</v>
      </c>
      <c r="V248" s="1"/>
      <c r="Z248"/>
      <c r="AA248"/>
    </row>
    <row r="249" spans="2:27" ht="16" x14ac:dyDescent="0.2">
      <c r="B249" s="3" t="s">
        <v>762</v>
      </c>
      <c r="C249" s="3" t="s">
        <v>763</v>
      </c>
      <c r="D249" s="3" t="s">
        <v>649</v>
      </c>
      <c r="J249" s="1" t="s">
        <v>85</v>
      </c>
      <c r="K249" s="3" t="s">
        <v>114</v>
      </c>
      <c r="L249" s="4" t="s">
        <v>239</v>
      </c>
      <c r="N249" s="1" t="s">
        <v>66</v>
      </c>
      <c r="O249" s="6" t="s">
        <v>189</v>
      </c>
      <c r="P249" s="6" t="s">
        <v>410</v>
      </c>
      <c r="V249" s="1"/>
      <c r="Z249"/>
      <c r="AA249"/>
    </row>
    <row r="250" spans="2:27" ht="16" x14ac:dyDescent="0.2">
      <c r="B250" s="3" t="s">
        <v>764</v>
      </c>
      <c r="C250" s="3" t="s">
        <v>765</v>
      </c>
      <c r="D250" s="3" t="s">
        <v>652</v>
      </c>
      <c r="J250" s="1" t="s">
        <v>85</v>
      </c>
      <c r="K250" s="3" t="s">
        <v>114</v>
      </c>
      <c r="L250" s="4" t="s">
        <v>242</v>
      </c>
      <c r="N250" s="1" t="s">
        <v>66</v>
      </c>
      <c r="O250" s="6" t="s">
        <v>189</v>
      </c>
      <c r="P250" s="6" t="s">
        <v>413</v>
      </c>
      <c r="V250" s="1"/>
      <c r="Z250"/>
      <c r="AA250"/>
    </row>
    <row r="251" spans="2:27" ht="16" x14ac:dyDescent="0.2">
      <c r="B251" s="3" t="s">
        <v>766</v>
      </c>
      <c r="C251" s="3" t="s">
        <v>767</v>
      </c>
      <c r="D251" s="3" t="s">
        <v>655</v>
      </c>
      <c r="J251" s="1" t="s">
        <v>85</v>
      </c>
      <c r="K251" s="3" t="s">
        <v>114</v>
      </c>
      <c r="L251" s="4" t="s">
        <v>245</v>
      </c>
      <c r="N251" s="1" t="s">
        <v>66</v>
      </c>
      <c r="O251" s="6" t="s">
        <v>189</v>
      </c>
      <c r="P251" s="6" t="s">
        <v>416</v>
      </c>
      <c r="V251" s="1"/>
      <c r="Z251"/>
      <c r="AA251"/>
    </row>
    <row r="252" spans="2:27" ht="16" x14ac:dyDescent="0.2">
      <c r="B252" s="3" t="s">
        <v>587</v>
      </c>
      <c r="C252" s="3" t="s">
        <v>768</v>
      </c>
      <c r="D252" s="3" t="s">
        <v>421</v>
      </c>
      <c r="J252" s="1" t="s">
        <v>85</v>
      </c>
      <c r="K252" s="3" t="s">
        <v>118</v>
      </c>
      <c r="L252" s="4" t="s">
        <v>254</v>
      </c>
      <c r="N252" s="1" t="s">
        <v>66</v>
      </c>
      <c r="O252" s="6" t="s">
        <v>192</v>
      </c>
      <c r="P252" s="6" t="s">
        <v>419</v>
      </c>
      <c r="V252" s="1"/>
      <c r="Z252"/>
      <c r="AA252"/>
    </row>
    <row r="253" spans="2:27" ht="16" x14ac:dyDescent="0.2">
      <c r="B253" s="3" t="s">
        <v>590</v>
      </c>
      <c r="C253" s="3" t="s">
        <v>591</v>
      </c>
      <c r="D253" s="3" t="s">
        <v>424</v>
      </c>
      <c r="J253" s="1" t="s">
        <v>85</v>
      </c>
      <c r="K253" s="3" t="s">
        <v>118</v>
      </c>
      <c r="L253" s="4" t="s">
        <v>214</v>
      </c>
      <c r="N253" s="1" t="s">
        <v>66</v>
      </c>
      <c r="O253" s="6" t="s">
        <v>192</v>
      </c>
      <c r="P253" s="6" t="s">
        <v>422</v>
      </c>
      <c r="V253" s="1"/>
      <c r="Z253"/>
      <c r="AA253"/>
    </row>
    <row r="254" spans="2:27" ht="16" x14ac:dyDescent="0.2">
      <c r="B254" s="3" t="s">
        <v>593</v>
      </c>
      <c r="C254" s="3" t="s">
        <v>594</v>
      </c>
      <c r="D254" s="3" t="s">
        <v>427</v>
      </c>
      <c r="J254" s="1" t="s">
        <v>85</v>
      </c>
      <c r="K254" s="3" t="s">
        <v>118</v>
      </c>
      <c r="L254" s="4" t="s">
        <v>257</v>
      </c>
      <c r="N254" s="1" t="s">
        <v>66</v>
      </c>
      <c r="O254" s="6" t="s">
        <v>192</v>
      </c>
      <c r="P254" s="6" t="s">
        <v>425</v>
      </c>
      <c r="V254" s="1"/>
      <c r="Z254"/>
      <c r="AA254"/>
    </row>
    <row r="255" spans="2:27" ht="16" x14ac:dyDescent="0.2">
      <c r="J255" s="1" t="s">
        <v>85</v>
      </c>
      <c r="K255" s="3" t="s">
        <v>118</v>
      </c>
      <c r="L255" s="4" t="s">
        <v>260</v>
      </c>
      <c r="N255" s="1" t="s">
        <v>66</v>
      </c>
      <c r="O255" s="6" t="s">
        <v>192</v>
      </c>
      <c r="P255" s="6" t="s">
        <v>428</v>
      </c>
      <c r="V255" s="1"/>
      <c r="Z255"/>
      <c r="AA255"/>
    </row>
    <row r="256" spans="2:27" ht="16" x14ac:dyDescent="0.2">
      <c r="J256" s="1" t="s">
        <v>85</v>
      </c>
      <c r="K256" s="3" t="s">
        <v>118</v>
      </c>
      <c r="L256" s="4" t="s">
        <v>224</v>
      </c>
      <c r="N256" s="1" t="s">
        <v>66</v>
      </c>
      <c r="O256" s="6" t="s">
        <v>192</v>
      </c>
      <c r="P256" s="6" t="s">
        <v>431</v>
      </c>
      <c r="V256" s="1"/>
      <c r="Z256"/>
      <c r="AA256"/>
    </row>
    <row r="257" spans="10:27" ht="16" x14ac:dyDescent="0.2">
      <c r="J257" s="1" t="s">
        <v>85</v>
      </c>
      <c r="K257" s="3" t="s">
        <v>118</v>
      </c>
      <c r="L257" s="4" t="s">
        <v>227</v>
      </c>
      <c r="N257" s="1" t="s">
        <v>66</v>
      </c>
      <c r="O257" s="6" t="s">
        <v>192</v>
      </c>
      <c r="P257" s="6" t="s">
        <v>434</v>
      </c>
      <c r="V257" s="1"/>
      <c r="Z257"/>
      <c r="AA257"/>
    </row>
    <row r="258" spans="10:27" ht="16" x14ac:dyDescent="0.2">
      <c r="J258" s="1" t="s">
        <v>85</v>
      </c>
      <c r="K258" s="3" t="s">
        <v>118</v>
      </c>
      <c r="L258" s="4" t="s">
        <v>230</v>
      </c>
      <c r="N258" s="1" t="s">
        <v>66</v>
      </c>
      <c r="O258" s="6" t="s">
        <v>192</v>
      </c>
      <c r="P258" s="6" t="s">
        <v>437</v>
      </c>
      <c r="V258" s="1"/>
      <c r="Z258"/>
      <c r="AA258"/>
    </row>
    <row r="259" spans="10:27" ht="16" x14ac:dyDescent="0.2">
      <c r="J259" s="1" t="s">
        <v>85</v>
      </c>
      <c r="K259" s="3" t="s">
        <v>118</v>
      </c>
      <c r="L259" s="4" t="s">
        <v>233</v>
      </c>
      <c r="N259" s="1" t="s">
        <v>66</v>
      </c>
      <c r="O259" s="6" t="s">
        <v>192</v>
      </c>
      <c r="P259" s="6" t="s">
        <v>440</v>
      </c>
      <c r="V259" s="1"/>
      <c r="Z259"/>
      <c r="AA259"/>
    </row>
    <row r="260" spans="10:27" ht="16" x14ac:dyDescent="0.2">
      <c r="J260" s="1" t="s">
        <v>85</v>
      </c>
      <c r="K260" s="3" t="s">
        <v>118</v>
      </c>
      <c r="L260" s="4" t="s">
        <v>236</v>
      </c>
      <c r="N260" s="1" t="s">
        <v>66</v>
      </c>
      <c r="O260" s="6" t="s">
        <v>192</v>
      </c>
      <c r="P260" s="6" t="s">
        <v>443</v>
      </c>
      <c r="V260" s="1"/>
      <c r="Z260"/>
      <c r="AA260"/>
    </row>
    <row r="261" spans="10:27" ht="16" x14ac:dyDescent="0.2">
      <c r="J261" s="1" t="s">
        <v>85</v>
      </c>
      <c r="K261" s="3" t="s">
        <v>118</v>
      </c>
      <c r="L261" s="4" t="s">
        <v>239</v>
      </c>
      <c r="N261" s="1" t="s">
        <v>66</v>
      </c>
      <c r="O261" s="6" t="s">
        <v>192</v>
      </c>
      <c r="P261" s="6" t="s">
        <v>446</v>
      </c>
      <c r="V261" s="1"/>
      <c r="Z261"/>
      <c r="AA261"/>
    </row>
    <row r="262" spans="10:27" ht="16" x14ac:dyDescent="0.2">
      <c r="J262" s="1" t="s">
        <v>85</v>
      </c>
      <c r="K262" s="3" t="s">
        <v>118</v>
      </c>
      <c r="L262" s="4" t="s">
        <v>242</v>
      </c>
      <c r="N262" s="1" t="s">
        <v>66</v>
      </c>
      <c r="O262" s="6" t="s">
        <v>210</v>
      </c>
      <c r="P262" s="6" t="s">
        <v>449</v>
      </c>
      <c r="V262" s="1"/>
      <c r="Z262"/>
      <c r="AA262"/>
    </row>
    <row r="263" spans="10:27" ht="16" x14ac:dyDescent="0.2">
      <c r="J263" s="1" t="s">
        <v>85</v>
      </c>
      <c r="K263" s="3" t="s">
        <v>118</v>
      </c>
      <c r="L263" s="4" t="s">
        <v>245</v>
      </c>
      <c r="N263" s="1" t="s">
        <v>66</v>
      </c>
      <c r="O263" s="6" t="s">
        <v>210</v>
      </c>
      <c r="P263" s="6" t="s">
        <v>452</v>
      </c>
      <c r="V263" s="1"/>
      <c r="Z263"/>
      <c r="AA263"/>
    </row>
    <row r="264" spans="10:27" ht="16" x14ac:dyDescent="0.2">
      <c r="J264" s="1" t="s">
        <v>85</v>
      </c>
      <c r="K264" s="3" t="s">
        <v>141</v>
      </c>
      <c r="L264" s="4" t="s">
        <v>181</v>
      </c>
      <c r="N264" s="1" t="s">
        <v>66</v>
      </c>
      <c r="O264" s="6" t="s">
        <v>210</v>
      </c>
      <c r="P264" s="6" t="s">
        <v>455</v>
      </c>
      <c r="V264" s="1"/>
      <c r="Z264"/>
      <c r="AA264"/>
    </row>
    <row r="265" spans="10:27" ht="16" x14ac:dyDescent="0.2">
      <c r="J265" s="1" t="s">
        <v>85</v>
      </c>
      <c r="K265" s="3" t="s">
        <v>141</v>
      </c>
      <c r="L265" s="4" t="s">
        <v>184</v>
      </c>
      <c r="N265" s="1" t="s">
        <v>66</v>
      </c>
      <c r="O265" s="6" t="s">
        <v>210</v>
      </c>
      <c r="P265" s="6" t="s">
        <v>458</v>
      </c>
      <c r="V265" s="1"/>
      <c r="Z265"/>
      <c r="AA265"/>
    </row>
    <row r="266" spans="10:27" ht="16" x14ac:dyDescent="0.2">
      <c r="J266" s="1" t="s">
        <v>85</v>
      </c>
      <c r="K266" s="3" t="s">
        <v>141</v>
      </c>
      <c r="L266" s="4" t="s">
        <v>187</v>
      </c>
      <c r="N266" s="1" t="s">
        <v>66</v>
      </c>
      <c r="O266" s="6" t="s">
        <v>210</v>
      </c>
      <c r="P266" s="6" t="s">
        <v>461</v>
      </c>
      <c r="V266" s="1"/>
      <c r="Z266"/>
      <c r="AA266"/>
    </row>
    <row r="267" spans="10:27" ht="16" x14ac:dyDescent="0.2">
      <c r="J267" s="1" t="s">
        <v>85</v>
      </c>
      <c r="K267" s="3" t="s">
        <v>141</v>
      </c>
      <c r="L267" s="4" t="s">
        <v>190</v>
      </c>
      <c r="N267" s="1" t="s">
        <v>66</v>
      </c>
      <c r="O267" s="6" t="s">
        <v>202</v>
      </c>
      <c r="P267" s="6" t="s">
        <v>464</v>
      </c>
      <c r="V267" s="1"/>
      <c r="Z267"/>
      <c r="AA267"/>
    </row>
    <row r="268" spans="10:27" ht="16" x14ac:dyDescent="0.2">
      <c r="J268" s="1" t="s">
        <v>85</v>
      </c>
      <c r="K268" s="3" t="s">
        <v>141</v>
      </c>
      <c r="L268" s="4" t="s">
        <v>193</v>
      </c>
      <c r="N268" s="1" t="s">
        <v>66</v>
      </c>
      <c r="O268" s="6" t="s">
        <v>202</v>
      </c>
      <c r="P268" s="6" t="s">
        <v>467</v>
      </c>
      <c r="V268" s="1"/>
      <c r="Z268"/>
      <c r="AA268"/>
    </row>
    <row r="269" spans="10:27" ht="16" x14ac:dyDescent="0.2">
      <c r="J269" s="1" t="s">
        <v>85</v>
      </c>
      <c r="K269" s="3" t="s">
        <v>141</v>
      </c>
      <c r="L269" s="4" t="s">
        <v>196</v>
      </c>
      <c r="N269" s="1" t="s">
        <v>66</v>
      </c>
      <c r="O269" s="6" t="s">
        <v>202</v>
      </c>
      <c r="P269" s="6" t="s">
        <v>470</v>
      </c>
      <c r="V269" s="1"/>
      <c r="Z269"/>
      <c r="AA269"/>
    </row>
    <row r="270" spans="10:27" ht="16" x14ac:dyDescent="0.2">
      <c r="J270" s="1" t="s">
        <v>85</v>
      </c>
      <c r="K270" s="3" t="s">
        <v>141</v>
      </c>
      <c r="L270" s="4" t="s">
        <v>248</v>
      </c>
      <c r="N270" s="1" t="s">
        <v>66</v>
      </c>
      <c r="O270" s="6" t="s">
        <v>202</v>
      </c>
      <c r="P270" s="6" t="s">
        <v>473</v>
      </c>
      <c r="V270" s="1"/>
      <c r="Z270"/>
      <c r="AA270"/>
    </row>
    <row r="271" spans="10:27" ht="16" x14ac:dyDescent="0.2">
      <c r="J271" s="1" t="s">
        <v>85</v>
      </c>
      <c r="K271" s="3" t="s">
        <v>141</v>
      </c>
      <c r="L271" s="4" t="s">
        <v>200</v>
      </c>
      <c r="N271" s="1" t="s">
        <v>66</v>
      </c>
      <c r="O271" s="6" t="s">
        <v>202</v>
      </c>
      <c r="P271" s="6" t="s">
        <v>476</v>
      </c>
      <c r="V271" s="1"/>
      <c r="Z271"/>
      <c r="AA271"/>
    </row>
    <row r="272" spans="10:27" ht="16" x14ac:dyDescent="0.2">
      <c r="J272" s="1" t="s">
        <v>85</v>
      </c>
      <c r="K272" s="3" t="s">
        <v>141</v>
      </c>
      <c r="L272" s="4" t="s">
        <v>203</v>
      </c>
      <c r="N272" s="1" t="s">
        <v>66</v>
      </c>
      <c r="O272" s="6" t="s">
        <v>202</v>
      </c>
      <c r="P272" s="6" t="s">
        <v>479</v>
      </c>
      <c r="V272" s="1"/>
      <c r="Z272"/>
      <c r="AA272"/>
    </row>
    <row r="273" spans="10:27" ht="16" x14ac:dyDescent="0.2">
      <c r="J273" s="1" t="s">
        <v>85</v>
      </c>
      <c r="K273" s="3" t="s">
        <v>141</v>
      </c>
      <c r="L273" s="4" t="s">
        <v>207</v>
      </c>
      <c r="N273" s="1" t="s">
        <v>66</v>
      </c>
      <c r="O273" s="6" t="s">
        <v>202</v>
      </c>
      <c r="P273" s="6" t="s">
        <v>482</v>
      </c>
      <c r="V273" s="1"/>
      <c r="Z273"/>
      <c r="AA273"/>
    </row>
    <row r="274" spans="10:27" ht="16" x14ac:dyDescent="0.2">
      <c r="J274" s="1" t="s">
        <v>85</v>
      </c>
      <c r="K274" s="3" t="s">
        <v>141</v>
      </c>
      <c r="L274" s="4" t="s">
        <v>211</v>
      </c>
      <c r="N274" s="1" t="s">
        <v>66</v>
      </c>
      <c r="O274" s="6" t="s">
        <v>202</v>
      </c>
      <c r="P274" s="6" t="s">
        <v>485</v>
      </c>
      <c r="V274" s="1"/>
      <c r="Z274"/>
      <c r="AA274"/>
    </row>
    <row r="275" spans="10:27" ht="16" x14ac:dyDescent="0.2">
      <c r="J275" s="1" t="s">
        <v>85</v>
      </c>
      <c r="K275" s="3" t="s">
        <v>141</v>
      </c>
      <c r="L275" s="4" t="s">
        <v>214</v>
      </c>
      <c r="N275" s="1" t="s">
        <v>66</v>
      </c>
      <c r="O275" s="6" t="s">
        <v>202</v>
      </c>
      <c r="P275" s="6" t="s">
        <v>488</v>
      </c>
      <c r="V275" s="1"/>
      <c r="Z275"/>
      <c r="AA275"/>
    </row>
    <row r="276" spans="10:27" ht="16" x14ac:dyDescent="0.2">
      <c r="J276" s="1" t="s">
        <v>85</v>
      </c>
      <c r="K276" s="3" t="s">
        <v>141</v>
      </c>
      <c r="L276" s="4" t="s">
        <v>217</v>
      </c>
      <c r="N276" s="1" t="s">
        <v>66</v>
      </c>
      <c r="O276" s="6" t="s">
        <v>202</v>
      </c>
      <c r="P276" s="6" t="s">
        <v>491</v>
      </c>
      <c r="V276" s="1"/>
      <c r="Z276"/>
      <c r="AA276"/>
    </row>
    <row r="277" spans="10:27" ht="16" x14ac:dyDescent="0.2">
      <c r="J277" s="1" t="s">
        <v>85</v>
      </c>
      <c r="K277" s="3" t="s">
        <v>141</v>
      </c>
      <c r="L277" s="4" t="s">
        <v>251</v>
      </c>
      <c r="N277" s="1" t="s">
        <v>66</v>
      </c>
      <c r="O277" s="6" t="s">
        <v>202</v>
      </c>
      <c r="P277" s="6" t="s">
        <v>494</v>
      </c>
      <c r="V277" s="1"/>
      <c r="Z277"/>
      <c r="AA277"/>
    </row>
    <row r="278" spans="10:27" ht="16" x14ac:dyDescent="0.2">
      <c r="J278" s="1" t="s">
        <v>85</v>
      </c>
      <c r="K278" s="3" t="s">
        <v>141</v>
      </c>
      <c r="L278" s="4" t="s">
        <v>141</v>
      </c>
      <c r="N278" s="1" t="s">
        <v>66</v>
      </c>
      <c r="O278" s="6" t="s">
        <v>199</v>
      </c>
      <c r="P278" s="6" t="s">
        <v>497</v>
      </c>
      <c r="V278" s="1"/>
      <c r="Z278"/>
      <c r="AA278"/>
    </row>
    <row r="279" spans="10:27" ht="16" x14ac:dyDescent="0.2">
      <c r="J279" s="1" t="s">
        <v>85</v>
      </c>
      <c r="K279" s="3" t="s">
        <v>141</v>
      </c>
      <c r="L279" s="4" t="s">
        <v>221</v>
      </c>
      <c r="N279" s="1" t="s">
        <v>66</v>
      </c>
      <c r="O279" s="6" t="s">
        <v>199</v>
      </c>
      <c r="P279" s="6" t="s">
        <v>500</v>
      </c>
      <c r="V279" s="1"/>
      <c r="Z279"/>
      <c r="AA279"/>
    </row>
    <row r="280" spans="10:27" ht="16" x14ac:dyDescent="0.2">
      <c r="J280" s="1" t="s">
        <v>85</v>
      </c>
      <c r="K280" s="3" t="s">
        <v>141</v>
      </c>
      <c r="L280" s="4" t="s">
        <v>224</v>
      </c>
      <c r="N280" s="1" t="s">
        <v>66</v>
      </c>
      <c r="O280" s="6" t="s">
        <v>199</v>
      </c>
      <c r="P280" s="6" t="s">
        <v>503</v>
      </c>
      <c r="V280" s="1"/>
      <c r="Z280"/>
      <c r="AA280"/>
    </row>
    <row r="281" spans="10:27" ht="16" x14ac:dyDescent="0.2">
      <c r="J281" s="1" t="s">
        <v>85</v>
      </c>
      <c r="K281" s="3" t="s">
        <v>141</v>
      </c>
      <c r="L281" s="4" t="s">
        <v>227</v>
      </c>
      <c r="N281" s="1" t="s">
        <v>66</v>
      </c>
      <c r="O281" s="6" t="s">
        <v>199</v>
      </c>
      <c r="P281" s="6" t="s">
        <v>506</v>
      </c>
      <c r="V281" s="1"/>
      <c r="Z281"/>
      <c r="AA281"/>
    </row>
    <row r="282" spans="10:27" ht="16" x14ac:dyDescent="0.2">
      <c r="J282" s="1" t="s">
        <v>85</v>
      </c>
      <c r="K282" s="3" t="s">
        <v>141</v>
      </c>
      <c r="L282" s="4" t="s">
        <v>230</v>
      </c>
      <c r="N282" s="1" t="s">
        <v>66</v>
      </c>
      <c r="O282" s="6" t="s">
        <v>199</v>
      </c>
      <c r="P282" s="6" t="s">
        <v>509</v>
      </c>
      <c r="V282" s="1"/>
      <c r="Z282"/>
      <c r="AA282"/>
    </row>
    <row r="283" spans="10:27" ht="16" x14ac:dyDescent="0.2">
      <c r="J283" s="1" t="s">
        <v>85</v>
      </c>
      <c r="K283" s="3" t="s">
        <v>141</v>
      </c>
      <c r="L283" s="4" t="s">
        <v>233</v>
      </c>
      <c r="N283" s="1" t="s">
        <v>66</v>
      </c>
      <c r="O283" s="6" t="s">
        <v>195</v>
      </c>
      <c r="P283" s="6" t="s">
        <v>512</v>
      </c>
      <c r="V283" s="1"/>
      <c r="Z283"/>
      <c r="AA283"/>
    </row>
    <row r="284" spans="10:27" ht="16" x14ac:dyDescent="0.2">
      <c r="J284" s="1" t="s">
        <v>85</v>
      </c>
      <c r="K284" s="3" t="s">
        <v>141</v>
      </c>
      <c r="L284" s="4" t="s">
        <v>236</v>
      </c>
      <c r="N284" s="1" t="s">
        <v>66</v>
      </c>
      <c r="O284" s="6" t="s">
        <v>220</v>
      </c>
      <c r="P284" s="6" t="s">
        <v>515</v>
      </c>
      <c r="V284" s="1"/>
      <c r="Z284"/>
      <c r="AA284"/>
    </row>
    <row r="285" spans="10:27" ht="16" x14ac:dyDescent="0.2">
      <c r="J285" s="1" t="s">
        <v>85</v>
      </c>
      <c r="K285" s="3" t="s">
        <v>141</v>
      </c>
      <c r="L285" s="4" t="s">
        <v>239</v>
      </c>
      <c r="N285" s="1" t="s">
        <v>66</v>
      </c>
      <c r="O285" s="6" t="s">
        <v>220</v>
      </c>
      <c r="P285" s="6" t="s">
        <v>518</v>
      </c>
      <c r="V285" s="1"/>
      <c r="Z285"/>
      <c r="AA285"/>
    </row>
    <row r="286" spans="10:27" ht="16" x14ac:dyDescent="0.2">
      <c r="J286" s="1" t="s">
        <v>85</v>
      </c>
      <c r="K286" s="3" t="s">
        <v>141</v>
      </c>
      <c r="L286" s="4" t="s">
        <v>242</v>
      </c>
      <c r="N286" s="1" t="s">
        <v>66</v>
      </c>
      <c r="O286" s="6" t="s">
        <v>220</v>
      </c>
      <c r="P286" s="6" t="s">
        <v>521</v>
      </c>
      <c r="V286" s="1"/>
      <c r="Z286"/>
      <c r="AA286"/>
    </row>
    <row r="287" spans="10:27" ht="16" x14ac:dyDescent="0.2">
      <c r="J287" s="1" t="s">
        <v>85</v>
      </c>
      <c r="K287" s="3" t="s">
        <v>141</v>
      </c>
      <c r="L287" s="4" t="s">
        <v>245</v>
      </c>
      <c r="N287" s="1" t="s">
        <v>66</v>
      </c>
      <c r="O287" s="6" t="s">
        <v>220</v>
      </c>
      <c r="P287" s="6" t="s">
        <v>524</v>
      </c>
      <c r="V287" s="1"/>
      <c r="Z287"/>
      <c r="AA287"/>
    </row>
    <row r="288" spans="10:27" ht="16" x14ac:dyDescent="0.2">
      <c r="J288" s="1" t="s">
        <v>85</v>
      </c>
      <c r="K288" s="3" t="s">
        <v>158</v>
      </c>
      <c r="L288" s="4" t="s">
        <v>254</v>
      </c>
      <c r="N288" s="1" t="s">
        <v>66</v>
      </c>
      <c r="O288" s="6" t="s">
        <v>220</v>
      </c>
      <c r="P288" s="6" t="s">
        <v>527</v>
      </c>
      <c r="V288" s="1"/>
      <c r="Z288"/>
      <c r="AA288"/>
    </row>
    <row r="289" spans="7:27" ht="16" x14ac:dyDescent="0.2">
      <c r="J289" s="1" t="s">
        <v>85</v>
      </c>
      <c r="K289" s="3" t="s">
        <v>158</v>
      </c>
      <c r="L289" s="4" t="s">
        <v>181</v>
      </c>
      <c r="N289" s="1" t="s">
        <v>66</v>
      </c>
      <c r="O289" s="6" t="s">
        <v>220</v>
      </c>
      <c r="P289" s="6" t="s">
        <v>530</v>
      </c>
      <c r="V289" s="1"/>
      <c r="Z289"/>
      <c r="AA289"/>
    </row>
    <row r="290" spans="7:27" ht="16" x14ac:dyDescent="0.2">
      <c r="J290" s="1" t="s">
        <v>85</v>
      </c>
      <c r="K290" s="3" t="s">
        <v>158</v>
      </c>
      <c r="L290" s="4" t="s">
        <v>184</v>
      </c>
      <c r="N290" s="1" t="s">
        <v>66</v>
      </c>
      <c r="O290" s="6" t="s">
        <v>220</v>
      </c>
      <c r="P290" s="6" t="s">
        <v>533</v>
      </c>
      <c r="V290" s="1"/>
      <c r="Z290"/>
      <c r="AA290"/>
    </row>
    <row r="291" spans="7:27" ht="16" x14ac:dyDescent="0.2">
      <c r="J291" s="1" t="s">
        <v>85</v>
      </c>
      <c r="K291" s="3" t="s">
        <v>158</v>
      </c>
      <c r="L291" s="4" t="s">
        <v>187</v>
      </c>
      <c r="N291" s="1" t="s">
        <v>66</v>
      </c>
      <c r="O291" s="6" t="s">
        <v>220</v>
      </c>
      <c r="P291" s="6" t="s">
        <v>536</v>
      </c>
      <c r="V291" s="1"/>
      <c r="Z291"/>
      <c r="AA291"/>
    </row>
    <row r="292" spans="7:27" ht="16" x14ac:dyDescent="0.2">
      <c r="J292" s="1" t="s">
        <v>85</v>
      </c>
      <c r="K292" s="3" t="s">
        <v>158</v>
      </c>
      <c r="L292" s="4" t="s">
        <v>190</v>
      </c>
      <c r="N292" s="1" t="s">
        <v>66</v>
      </c>
      <c r="O292" s="6" t="s">
        <v>141</v>
      </c>
      <c r="P292" s="6" t="s">
        <v>539</v>
      </c>
      <c r="V292" s="1"/>
      <c r="Z292"/>
      <c r="AA292"/>
    </row>
    <row r="293" spans="7:27" ht="16" x14ac:dyDescent="0.2">
      <c r="J293" s="1" t="s">
        <v>85</v>
      </c>
      <c r="K293" s="3" t="s">
        <v>158</v>
      </c>
      <c r="L293" s="4" t="s">
        <v>193</v>
      </c>
      <c r="N293" s="1" t="s">
        <v>66</v>
      </c>
      <c r="O293" s="6" t="s">
        <v>141</v>
      </c>
      <c r="P293" s="6" t="s">
        <v>542</v>
      </c>
      <c r="V293" s="1"/>
      <c r="Z293"/>
      <c r="AA293"/>
    </row>
    <row r="294" spans="7:27" ht="16" x14ac:dyDescent="0.2">
      <c r="J294" s="1" t="s">
        <v>85</v>
      </c>
      <c r="K294" s="3" t="s">
        <v>158</v>
      </c>
      <c r="L294" s="4" t="s">
        <v>196</v>
      </c>
      <c r="N294" s="1" t="s">
        <v>66</v>
      </c>
      <c r="O294" s="6" t="s">
        <v>141</v>
      </c>
      <c r="P294" s="6" t="s">
        <v>545</v>
      </c>
      <c r="V294" s="1"/>
      <c r="Z294"/>
      <c r="AA294"/>
    </row>
    <row r="295" spans="7:27" ht="16" x14ac:dyDescent="0.2">
      <c r="J295" s="1" t="s">
        <v>85</v>
      </c>
      <c r="K295" s="3" t="s">
        <v>158</v>
      </c>
      <c r="L295" s="4" t="s">
        <v>248</v>
      </c>
      <c r="N295" s="1" t="s">
        <v>66</v>
      </c>
      <c r="O295" s="6" t="s">
        <v>141</v>
      </c>
      <c r="P295" s="6" t="s">
        <v>548</v>
      </c>
      <c r="V295" s="1"/>
      <c r="Z295"/>
      <c r="AA295"/>
    </row>
    <row r="296" spans="7:27" ht="16" x14ac:dyDescent="0.2">
      <c r="J296" s="1" t="s">
        <v>85</v>
      </c>
      <c r="K296" s="3" t="s">
        <v>158</v>
      </c>
      <c r="L296" s="4" t="s">
        <v>200</v>
      </c>
      <c r="N296" s="1" t="s">
        <v>66</v>
      </c>
      <c r="O296" s="6" t="s">
        <v>141</v>
      </c>
      <c r="P296" s="6" t="s">
        <v>551</v>
      </c>
      <c r="V296" s="1"/>
      <c r="Z296"/>
      <c r="AA296"/>
    </row>
    <row r="297" spans="7:27" ht="16" x14ac:dyDescent="0.2">
      <c r="J297" s="1" t="s">
        <v>85</v>
      </c>
      <c r="K297" s="3" t="s">
        <v>158</v>
      </c>
      <c r="L297" s="4" t="s">
        <v>203</v>
      </c>
      <c r="N297" s="1" t="s">
        <v>66</v>
      </c>
      <c r="O297" s="6" t="s">
        <v>141</v>
      </c>
      <c r="P297" s="6" t="s">
        <v>554</v>
      </c>
      <c r="V297" s="1"/>
      <c r="Z297"/>
      <c r="AA297"/>
    </row>
    <row r="298" spans="7:27" ht="16" x14ac:dyDescent="0.2">
      <c r="J298" s="1" t="s">
        <v>85</v>
      </c>
      <c r="K298" s="3" t="s">
        <v>158</v>
      </c>
      <c r="L298" s="4" t="s">
        <v>207</v>
      </c>
      <c r="N298" s="1" t="s">
        <v>66</v>
      </c>
      <c r="O298" s="6" t="s">
        <v>141</v>
      </c>
      <c r="P298" s="6" t="s">
        <v>557</v>
      </c>
      <c r="V298" s="1"/>
      <c r="Z298"/>
      <c r="AA298"/>
    </row>
    <row r="299" spans="7:27" ht="16" x14ac:dyDescent="0.2">
      <c r="G299" s="1" t="e">
        <f ca="1">OFFSET('Dropdown Data'!$L$6,MATCH(1,('Dropdown Data'!$J$7:$J$322=PAAR!$B$10)*('Dropdown Data'!$K$7:$K$322=PAAR!$B$14:$F$14),0),0,COUNTIFS($J$7:$J$322,PAAR!$B$10,'Dropdown Data'!$K$7:$K$322,PAAR!$B$14),1)</f>
        <v>#VALUE!</v>
      </c>
      <c r="J299" s="1" t="s">
        <v>85</v>
      </c>
      <c r="K299" s="3" t="s">
        <v>158</v>
      </c>
      <c r="L299" s="4" t="s">
        <v>211</v>
      </c>
      <c r="N299" s="1" t="s">
        <v>66</v>
      </c>
      <c r="O299" s="6" t="s">
        <v>141</v>
      </c>
      <c r="P299" s="6" t="s">
        <v>560</v>
      </c>
      <c r="V299" s="1"/>
      <c r="Z299"/>
      <c r="AA299"/>
    </row>
    <row r="300" spans="7:27" ht="16" x14ac:dyDescent="0.2">
      <c r="J300" s="1" t="s">
        <v>85</v>
      </c>
      <c r="K300" s="3" t="s">
        <v>158</v>
      </c>
      <c r="L300" s="4" t="s">
        <v>214</v>
      </c>
      <c r="N300" s="1" t="s">
        <v>66</v>
      </c>
      <c r="O300" s="6" t="s">
        <v>216</v>
      </c>
      <c r="P300" s="6" t="s">
        <v>563</v>
      </c>
      <c r="V300" s="1"/>
      <c r="Z300"/>
      <c r="AA300"/>
    </row>
    <row r="301" spans="7:27" ht="16" x14ac:dyDescent="0.2">
      <c r="J301" s="1" t="s">
        <v>85</v>
      </c>
      <c r="K301" s="3" t="s">
        <v>158</v>
      </c>
      <c r="L301" s="4" t="s">
        <v>217</v>
      </c>
      <c r="N301" s="1" t="s">
        <v>66</v>
      </c>
      <c r="O301" s="6" t="s">
        <v>216</v>
      </c>
      <c r="P301" s="6" t="s">
        <v>566</v>
      </c>
      <c r="V301" s="1"/>
      <c r="Z301"/>
      <c r="AA301"/>
    </row>
    <row r="302" spans="7:27" ht="16" x14ac:dyDescent="0.2">
      <c r="J302" s="1" t="s">
        <v>85</v>
      </c>
      <c r="K302" s="3" t="s">
        <v>158</v>
      </c>
      <c r="L302" s="4" t="s">
        <v>257</v>
      </c>
      <c r="N302" s="1" t="s">
        <v>66</v>
      </c>
      <c r="O302" s="6" t="s">
        <v>216</v>
      </c>
      <c r="P302" s="6" t="s">
        <v>569</v>
      </c>
      <c r="V302" s="1"/>
      <c r="Z302"/>
      <c r="AA302"/>
    </row>
    <row r="303" spans="7:27" ht="16" x14ac:dyDescent="0.2">
      <c r="J303" s="1" t="s">
        <v>85</v>
      </c>
      <c r="K303" s="3" t="s">
        <v>158</v>
      </c>
      <c r="L303" s="4" t="s">
        <v>251</v>
      </c>
      <c r="N303" s="1" t="s">
        <v>66</v>
      </c>
      <c r="O303" s="6" t="s">
        <v>216</v>
      </c>
      <c r="P303" s="6" t="s">
        <v>572</v>
      </c>
      <c r="V303" s="1"/>
      <c r="Z303"/>
      <c r="AA303"/>
    </row>
    <row r="304" spans="7:27" ht="16" x14ac:dyDescent="0.2">
      <c r="J304" s="1" t="s">
        <v>85</v>
      </c>
      <c r="K304" s="3" t="s">
        <v>158</v>
      </c>
      <c r="L304" s="4" t="s">
        <v>141</v>
      </c>
      <c r="N304" s="1" t="s">
        <v>66</v>
      </c>
      <c r="O304" s="6" t="s">
        <v>216</v>
      </c>
      <c r="P304" s="6" t="s">
        <v>575</v>
      </c>
      <c r="V304" s="1"/>
      <c r="Z304"/>
      <c r="AA304"/>
    </row>
    <row r="305" spans="10:27" ht="16" x14ac:dyDescent="0.2">
      <c r="J305" s="1" t="s">
        <v>85</v>
      </c>
      <c r="K305" s="3" t="s">
        <v>158</v>
      </c>
      <c r="L305" s="4" t="s">
        <v>221</v>
      </c>
      <c r="N305" s="1" t="s">
        <v>66</v>
      </c>
      <c r="O305" s="6" t="s">
        <v>216</v>
      </c>
      <c r="P305" s="6" t="s">
        <v>578</v>
      </c>
      <c r="V305" s="1"/>
      <c r="Z305"/>
      <c r="AA305"/>
    </row>
    <row r="306" spans="10:27" ht="16" x14ac:dyDescent="0.2">
      <c r="J306" s="1" t="s">
        <v>85</v>
      </c>
      <c r="K306" s="3" t="s">
        <v>158</v>
      </c>
      <c r="L306" s="4" t="s">
        <v>260</v>
      </c>
      <c r="N306" s="1" t="s">
        <v>66</v>
      </c>
      <c r="O306" s="6" t="s">
        <v>216</v>
      </c>
      <c r="P306" s="6" t="s">
        <v>581</v>
      </c>
      <c r="V306" s="1"/>
      <c r="Z306"/>
      <c r="AA306"/>
    </row>
    <row r="307" spans="10:27" ht="16" x14ac:dyDescent="0.2">
      <c r="J307" s="1" t="s">
        <v>85</v>
      </c>
      <c r="K307" s="3" t="s">
        <v>158</v>
      </c>
      <c r="L307" s="4" t="s">
        <v>224</v>
      </c>
      <c r="N307" s="1" t="s">
        <v>66</v>
      </c>
      <c r="O307" s="6" t="s">
        <v>216</v>
      </c>
      <c r="P307" s="6" t="s">
        <v>584</v>
      </c>
      <c r="V307" s="1"/>
      <c r="Z307"/>
      <c r="AA307"/>
    </row>
    <row r="308" spans="10:27" ht="16" x14ac:dyDescent="0.2">
      <c r="J308" s="1" t="s">
        <v>85</v>
      </c>
      <c r="K308" s="3" t="s">
        <v>158</v>
      </c>
      <c r="L308" s="4" t="s">
        <v>227</v>
      </c>
      <c r="N308" s="1" t="s">
        <v>66</v>
      </c>
      <c r="O308" s="6" t="s">
        <v>213</v>
      </c>
      <c r="P308" s="6" t="s">
        <v>587</v>
      </c>
      <c r="V308" s="1"/>
      <c r="Z308"/>
      <c r="AA308"/>
    </row>
    <row r="309" spans="10:27" ht="16" x14ac:dyDescent="0.2">
      <c r="J309" s="1" t="s">
        <v>85</v>
      </c>
      <c r="K309" s="3" t="s">
        <v>158</v>
      </c>
      <c r="L309" s="4" t="s">
        <v>230</v>
      </c>
      <c r="N309" s="1" t="s">
        <v>66</v>
      </c>
      <c r="O309" s="6" t="s">
        <v>213</v>
      </c>
      <c r="P309" s="6" t="s">
        <v>590</v>
      </c>
      <c r="V309" s="1"/>
      <c r="Z309"/>
      <c r="AA309"/>
    </row>
    <row r="310" spans="10:27" ht="16" x14ac:dyDescent="0.2">
      <c r="J310" s="1" t="s">
        <v>85</v>
      </c>
      <c r="K310" s="3" t="s">
        <v>158</v>
      </c>
      <c r="L310" s="4" t="s">
        <v>233</v>
      </c>
      <c r="N310" s="1" t="s">
        <v>66</v>
      </c>
      <c r="O310" s="6" t="s">
        <v>213</v>
      </c>
      <c r="P310" s="6" t="s">
        <v>593</v>
      </c>
      <c r="V310" s="1"/>
      <c r="Z310"/>
      <c r="AA310"/>
    </row>
    <row r="311" spans="10:27" ht="16" x14ac:dyDescent="0.2">
      <c r="J311" s="1" t="s">
        <v>85</v>
      </c>
      <c r="K311" s="3" t="s">
        <v>158</v>
      </c>
      <c r="L311" s="4" t="s">
        <v>236</v>
      </c>
      <c r="N311" s="1" t="s">
        <v>66</v>
      </c>
      <c r="O311" s="6" t="s">
        <v>250</v>
      </c>
      <c r="P311" s="6" t="s">
        <v>596</v>
      </c>
      <c r="V311" s="1"/>
      <c r="Z311"/>
      <c r="AA311"/>
    </row>
    <row r="312" spans="10:27" ht="16" x14ac:dyDescent="0.2">
      <c r="J312" s="1" t="s">
        <v>85</v>
      </c>
      <c r="K312" s="3" t="s">
        <v>158</v>
      </c>
      <c r="L312" s="4" t="s">
        <v>239</v>
      </c>
      <c r="N312" s="1" t="s">
        <v>66</v>
      </c>
      <c r="O312" s="6" t="s">
        <v>250</v>
      </c>
      <c r="P312" s="6" t="s">
        <v>599</v>
      </c>
      <c r="V312" s="1"/>
      <c r="Z312"/>
      <c r="AA312"/>
    </row>
    <row r="313" spans="10:27" ht="16" x14ac:dyDescent="0.2">
      <c r="J313" s="1" t="s">
        <v>85</v>
      </c>
      <c r="K313" s="3" t="s">
        <v>158</v>
      </c>
      <c r="L313" s="4" t="s">
        <v>242</v>
      </c>
      <c r="N313" s="1" t="s">
        <v>66</v>
      </c>
      <c r="O313" s="6" t="s">
        <v>250</v>
      </c>
      <c r="P313" s="6" t="s">
        <v>602</v>
      </c>
      <c r="V313" s="1"/>
      <c r="Z313"/>
      <c r="AA313"/>
    </row>
    <row r="314" spans="10:27" ht="16" x14ac:dyDescent="0.2">
      <c r="J314" s="1" t="s">
        <v>85</v>
      </c>
      <c r="K314" s="3" t="s">
        <v>158</v>
      </c>
      <c r="L314" s="4" t="s">
        <v>245</v>
      </c>
      <c r="N314" s="1" t="s">
        <v>66</v>
      </c>
      <c r="O314" s="6" t="s">
        <v>250</v>
      </c>
      <c r="P314" s="6" t="s">
        <v>605</v>
      </c>
      <c r="V314" s="1"/>
      <c r="Z314"/>
      <c r="AA314"/>
    </row>
    <row r="315" spans="10:27" ht="16" x14ac:dyDescent="0.2">
      <c r="J315" s="1" t="s">
        <v>85</v>
      </c>
      <c r="K315" s="3" t="s">
        <v>153</v>
      </c>
      <c r="L315" s="4" t="s">
        <v>224</v>
      </c>
      <c r="N315" s="1" t="s">
        <v>66</v>
      </c>
      <c r="O315" s="6" t="s">
        <v>250</v>
      </c>
      <c r="P315" s="6" t="s">
        <v>608</v>
      </c>
      <c r="V315" s="1"/>
      <c r="Z315"/>
      <c r="AA315"/>
    </row>
    <row r="316" spans="10:27" ht="16" x14ac:dyDescent="0.2">
      <c r="J316" s="1" t="s">
        <v>85</v>
      </c>
      <c r="K316" s="3" t="s">
        <v>153</v>
      </c>
      <c r="L316" s="4" t="s">
        <v>227</v>
      </c>
      <c r="N316" s="1" t="s">
        <v>66</v>
      </c>
      <c r="O316" s="6" t="s">
        <v>250</v>
      </c>
      <c r="P316" s="6" t="s">
        <v>611</v>
      </c>
      <c r="V316" s="1"/>
      <c r="Z316"/>
      <c r="AA316"/>
    </row>
    <row r="317" spans="10:27" ht="16" x14ac:dyDescent="0.2">
      <c r="J317" s="1" t="s">
        <v>85</v>
      </c>
      <c r="K317" s="3" t="s">
        <v>153</v>
      </c>
      <c r="L317" s="4" t="s">
        <v>230</v>
      </c>
      <c r="N317" s="1" t="s">
        <v>66</v>
      </c>
      <c r="O317" s="6" t="s">
        <v>250</v>
      </c>
      <c r="P317" s="6" t="s">
        <v>614</v>
      </c>
      <c r="V317" s="1"/>
      <c r="Z317"/>
      <c r="AA317"/>
    </row>
    <row r="318" spans="10:27" ht="16" x14ac:dyDescent="0.2">
      <c r="J318" s="1" t="s">
        <v>85</v>
      </c>
      <c r="K318" s="3" t="s">
        <v>153</v>
      </c>
      <c r="L318" s="4" t="s">
        <v>233</v>
      </c>
      <c r="N318" s="1" t="s">
        <v>66</v>
      </c>
      <c r="O318" s="6" t="s">
        <v>250</v>
      </c>
      <c r="P318" s="6" t="s">
        <v>617</v>
      </c>
      <c r="V318" s="1"/>
      <c r="Z318"/>
      <c r="AA318"/>
    </row>
    <row r="319" spans="10:27" ht="16" x14ac:dyDescent="0.2">
      <c r="J319" s="1" t="s">
        <v>85</v>
      </c>
      <c r="K319" s="3" t="s">
        <v>153</v>
      </c>
      <c r="L319" s="4" t="s">
        <v>236</v>
      </c>
      <c r="N319" s="1" t="s">
        <v>66</v>
      </c>
      <c r="O319" s="6" t="s">
        <v>250</v>
      </c>
      <c r="P319" s="6" t="s">
        <v>620</v>
      </c>
      <c r="V319" s="1"/>
      <c r="Z319"/>
      <c r="AA319"/>
    </row>
    <row r="320" spans="10:27" ht="16" x14ac:dyDescent="0.2">
      <c r="J320" s="1" t="s">
        <v>85</v>
      </c>
      <c r="K320" s="3" t="s">
        <v>153</v>
      </c>
      <c r="L320" s="4" t="s">
        <v>239</v>
      </c>
      <c r="N320" s="1" t="s">
        <v>66</v>
      </c>
      <c r="O320" s="6" t="s">
        <v>250</v>
      </c>
      <c r="P320" s="6" t="s">
        <v>623</v>
      </c>
      <c r="V320" s="1"/>
      <c r="Z320"/>
      <c r="AA320"/>
    </row>
    <row r="321" spans="10:27" ht="16" x14ac:dyDescent="0.2">
      <c r="J321" s="1" t="s">
        <v>85</v>
      </c>
      <c r="K321" s="3" t="s">
        <v>153</v>
      </c>
      <c r="L321" s="4" t="s">
        <v>242</v>
      </c>
      <c r="N321" s="1" t="s">
        <v>66</v>
      </c>
      <c r="O321" s="6" t="s">
        <v>247</v>
      </c>
      <c r="P321" s="6" t="s">
        <v>626</v>
      </c>
      <c r="V321" s="1"/>
      <c r="Z321"/>
      <c r="AA321"/>
    </row>
    <row r="322" spans="10:27" ht="16" x14ac:dyDescent="0.2">
      <c r="J322" s="1" t="s">
        <v>85</v>
      </c>
      <c r="K322" s="3" t="s">
        <v>153</v>
      </c>
      <c r="L322" s="4" t="s">
        <v>245</v>
      </c>
      <c r="N322" s="1" t="s">
        <v>66</v>
      </c>
      <c r="O322" s="6" t="s">
        <v>247</v>
      </c>
      <c r="P322" s="6" t="s">
        <v>629</v>
      </c>
      <c r="V322" s="1"/>
      <c r="Z322"/>
      <c r="AA322"/>
    </row>
    <row r="323" spans="10:27" ht="16" x14ac:dyDescent="0.2">
      <c r="N323" s="1" t="s">
        <v>66</v>
      </c>
      <c r="O323" s="6" t="s">
        <v>247</v>
      </c>
      <c r="P323" s="6" t="s">
        <v>632</v>
      </c>
      <c r="V323" s="1"/>
      <c r="Z323"/>
      <c r="AA323"/>
    </row>
    <row r="324" spans="10:27" ht="16" x14ac:dyDescent="0.2">
      <c r="N324" s="1" t="s">
        <v>66</v>
      </c>
      <c r="O324" s="6" t="s">
        <v>247</v>
      </c>
      <c r="P324" s="6" t="s">
        <v>635</v>
      </c>
      <c r="V324" s="1"/>
      <c r="Z324"/>
      <c r="AA324"/>
    </row>
    <row r="325" spans="10:27" ht="16" x14ac:dyDescent="0.2">
      <c r="N325" s="1" t="s">
        <v>66</v>
      </c>
      <c r="O325" s="6" t="s">
        <v>247</v>
      </c>
      <c r="P325" s="6" t="s">
        <v>638</v>
      </c>
      <c r="V325" s="1"/>
      <c r="Z325"/>
      <c r="AA325"/>
    </row>
    <row r="326" spans="10:27" ht="16" x14ac:dyDescent="0.2">
      <c r="N326" s="1" t="s">
        <v>66</v>
      </c>
      <c r="O326" s="6" t="s">
        <v>247</v>
      </c>
      <c r="P326" s="6" t="s">
        <v>641</v>
      </c>
      <c r="V326" s="1"/>
      <c r="Z326"/>
      <c r="AA326"/>
    </row>
    <row r="327" spans="10:27" ht="16" x14ac:dyDescent="0.2">
      <c r="N327" s="1" t="s">
        <v>66</v>
      </c>
      <c r="O327" s="6" t="s">
        <v>247</v>
      </c>
      <c r="P327" s="6" t="s">
        <v>644</v>
      </c>
      <c r="V327" s="1"/>
      <c r="Z327"/>
      <c r="AA327"/>
    </row>
    <row r="328" spans="10:27" ht="16" x14ac:dyDescent="0.2">
      <c r="N328" s="1" t="s">
        <v>66</v>
      </c>
      <c r="O328" s="6" t="s">
        <v>247</v>
      </c>
      <c r="P328" s="6" t="s">
        <v>647</v>
      </c>
      <c r="V328" s="1"/>
      <c r="Z328"/>
      <c r="AA328"/>
    </row>
    <row r="329" spans="10:27" ht="16" x14ac:dyDescent="0.2">
      <c r="N329" s="1" t="s">
        <v>66</v>
      </c>
      <c r="O329" s="6" t="s">
        <v>247</v>
      </c>
      <c r="P329" s="6" t="s">
        <v>650</v>
      </c>
      <c r="V329" s="1"/>
      <c r="Z329"/>
      <c r="AA329"/>
    </row>
    <row r="330" spans="10:27" ht="16" x14ac:dyDescent="0.2">
      <c r="N330" s="1" t="s">
        <v>66</v>
      </c>
      <c r="O330" s="6" t="s">
        <v>247</v>
      </c>
      <c r="P330" s="6" t="s">
        <v>653</v>
      </c>
      <c r="V330" s="1"/>
      <c r="Z330"/>
      <c r="AA330"/>
    </row>
    <row r="331" spans="10:27" ht="16" x14ac:dyDescent="0.2">
      <c r="N331" s="1" t="s">
        <v>66</v>
      </c>
      <c r="O331" s="6" t="s">
        <v>259</v>
      </c>
      <c r="P331" s="6" t="s">
        <v>656</v>
      </c>
      <c r="V331" s="1"/>
      <c r="Z331"/>
      <c r="AA331"/>
    </row>
    <row r="332" spans="10:27" ht="16" x14ac:dyDescent="0.2">
      <c r="N332" s="1" t="s">
        <v>66</v>
      </c>
      <c r="O332" s="6" t="s">
        <v>259</v>
      </c>
      <c r="P332" s="6" t="s">
        <v>658</v>
      </c>
      <c r="V332" s="1"/>
      <c r="Z332"/>
      <c r="AA332"/>
    </row>
    <row r="333" spans="10:27" ht="16" x14ac:dyDescent="0.2">
      <c r="N333" s="1" t="s">
        <v>66</v>
      </c>
      <c r="O333" s="6" t="s">
        <v>259</v>
      </c>
      <c r="P333" s="6" t="s">
        <v>660</v>
      </c>
      <c r="V333" s="1"/>
      <c r="Z333"/>
      <c r="AA333"/>
    </row>
    <row r="334" spans="10:27" ht="16" x14ac:dyDescent="0.2">
      <c r="N334" s="1" t="s">
        <v>66</v>
      </c>
      <c r="O334" s="6" t="s">
        <v>259</v>
      </c>
      <c r="P334" s="6" t="s">
        <v>662</v>
      </c>
      <c r="V334" s="1"/>
      <c r="Z334"/>
      <c r="AA334"/>
    </row>
    <row r="335" spans="10:27" ht="16" x14ac:dyDescent="0.2">
      <c r="N335" s="1" t="s">
        <v>66</v>
      </c>
      <c r="O335" s="6" t="s">
        <v>259</v>
      </c>
      <c r="P335" s="6" t="s">
        <v>664</v>
      </c>
      <c r="V335" s="1"/>
      <c r="Z335"/>
      <c r="AA335"/>
    </row>
    <row r="336" spans="10:27" ht="16" x14ac:dyDescent="0.2">
      <c r="N336" s="1" t="s">
        <v>66</v>
      </c>
      <c r="O336" s="6" t="s">
        <v>259</v>
      </c>
      <c r="P336" s="6" t="s">
        <v>666</v>
      </c>
      <c r="V336" s="1"/>
      <c r="Z336"/>
      <c r="AA336"/>
    </row>
    <row r="337" spans="14:27" ht="16" x14ac:dyDescent="0.2">
      <c r="N337" s="1" t="s">
        <v>66</v>
      </c>
      <c r="O337" s="6" t="s">
        <v>259</v>
      </c>
      <c r="P337" s="6" t="s">
        <v>668</v>
      </c>
      <c r="V337" s="1"/>
      <c r="Z337"/>
      <c r="AA337"/>
    </row>
    <row r="338" spans="14:27" ht="16" x14ac:dyDescent="0.2">
      <c r="N338" s="1" t="s">
        <v>66</v>
      </c>
      <c r="O338" s="6" t="s">
        <v>253</v>
      </c>
      <c r="P338" s="6" t="s">
        <v>670</v>
      </c>
      <c r="V338" s="1"/>
      <c r="Z338"/>
      <c r="AA338"/>
    </row>
    <row r="339" spans="14:27" ht="16" x14ac:dyDescent="0.2">
      <c r="N339" s="1" t="s">
        <v>66</v>
      </c>
      <c r="O339" s="6" t="s">
        <v>253</v>
      </c>
      <c r="P339" s="6" t="s">
        <v>672</v>
      </c>
      <c r="V339" s="1"/>
      <c r="Z339"/>
      <c r="AA339"/>
    </row>
    <row r="340" spans="14:27" ht="16" x14ac:dyDescent="0.2">
      <c r="N340" s="1" t="s">
        <v>66</v>
      </c>
      <c r="O340" s="6" t="s">
        <v>253</v>
      </c>
      <c r="P340" s="6" t="s">
        <v>674</v>
      </c>
      <c r="V340" s="1"/>
      <c r="Z340"/>
      <c r="AA340"/>
    </row>
    <row r="341" spans="14:27" ht="16" x14ac:dyDescent="0.2">
      <c r="N341" s="1" t="s">
        <v>66</v>
      </c>
      <c r="O341" s="6" t="s">
        <v>253</v>
      </c>
      <c r="P341" s="6" t="s">
        <v>676</v>
      </c>
      <c r="V341" s="1"/>
      <c r="Z341"/>
      <c r="AA341"/>
    </row>
    <row r="342" spans="14:27" ht="16" x14ac:dyDescent="0.2">
      <c r="N342" s="1" t="s">
        <v>66</v>
      </c>
      <c r="O342" s="6" t="s">
        <v>253</v>
      </c>
      <c r="P342" s="6" t="s">
        <v>678</v>
      </c>
      <c r="V342" s="1"/>
      <c r="Z342"/>
      <c r="AA342"/>
    </row>
    <row r="343" spans="14:27" ht="16" x14ac:dyDescent="0.2">
      <c r="N343" s="1" t="s">
        <v>66</v>
      </c>
      <c r="O343" s="6" t="s">
        <v>253</v>
      </c>
      <c r="P343" s="6" t="s">
        <v>680</v>
      </c>
      <c r="V343" s="1"/>
      <c r="Z343"/>
      <c r="AA343"/>
    </row>
    <row r="344" spans="14:27" ht="16" x14ac:dyDescent="0.2">
      <c r="N344" s="1" t="s">
        <v>66</v>
      </c>
      <c r="O344" s="6" t="s">
        <v>253</v>
      </c>
      <c r="P344" s="6" t="s">
        <v>682</v>
      </c>
      <c r="V344" s="1"/>
      <c r="Z344"/>
      <c r="AA344"/>
    </row>
    <row r="345" spans="14:27" ht="16" x14ac:dyDescent="0.2">
      <c r="N345" s="1" t="s">
        <v>66</v>
      </c>
      <c r="O345" s="6" t="s">
        <v>253</v>
      </c>
      <c r="P345" s="6" t="s">
        <v>684</v>
      </c>
      <c r="V345" s="1"/>
      <c r="Z345"/>
      <c r="AA345"/>
    </row>
    <row r="346" spans="14:27" ht="16" x14ac:dyDescent="0.2">
      <c r="N346" s="1" t="s">
        <v>66</v>
      </c>
      <c r="O346" s="6" t="s">
        <v>253</v>
      </c>
      <c r="P346" s="6" t="s">
        <v>686</v>
      </c>
      <c r="V346" s="1"/>
      <c r="Z346"/>
      <c r="AA346"/>
    </row>
    <row r="347" spans="14:27" ht="16" x14ac:dyDescent="0.2">
      <c r="N347" s="1" t="s">
        <v>66</v>
      </c>
      <c r="O347" s="6" t="s">
        <v>253</v>
      </c>
      <c r="P347" s="6" t="s">
        <v>688</v>
      </c>
      <c r="V347" s="1"/>
      <c r="Z347"/>
      <c r="AA347"/>
    </row>
    <row r="348" spans="14:27" ht="16" x14ac:dyDescent="0.2">
      <c r="N348" s="1" t="s">
        <v>66</v>
      </c>
      <c r="O348" s="6" t="s">
        <v>253</v>
      </c>
      <c r="P348" s="6" t="s">
        <v>690</v>
      </c>
      <c r="V348" s="1"/>
      <c r="Z348"/>
      <c r="AA348"/>
    </row>
    <row r="349" spans="14:27" ht="16" x14ac:dyDescent="0.2">
      <c r="N349" s="1" t="s">
        <v>66</v>
      </c>
      <c r="O349" s="6" t="s">
        <v>256</v>
      </c>
      <c r="P349" s="6" t="s">
        <v>692</v>
      </c>
      <c r="V349" s="1"/>
      <c r="Z349"/>
      <c r="AA349"/>
    </row>
    <row r="350" spans="14:27" ht="16" x14ac:dyDescent="0.2">
      <c r="N350" s="1" t="s">
        <v>66</v>
      </c>
      <c r="O350" s="6" t="s">
        <v>256</v>
      </c>
      <c r="P350" s="6" t="s">
        <v>694</v>
      </c>
      <c r="V350" s="1"/>
      <c r="Z350"/>
      <c r="AA350"/>
    </row>
    <row r="351" spans="14:27" ht="16" x14ac:dyDescent="0.2">
      <c r="N351" s="1" t="s">
        <v>66</v>
      </c>
      <c r="O351" s="6" t="s">
        <v>256</v>
      </c>
      <c r="P351" s="6" t="s">
        <v>696</v>
      </c>
      <c r="V351" s="1"/>
      <c r="Z351"/>
      <c r="AA351"/>
    </row>
    <row r="352" spans="14:27" ht="16" x14ac:dyDescent="0.2">
      <c r="N352" s="1" t="s">
        <v>66</v>
      </c>
      <c r="O352" s="6" t="s">
        <v>256</v>
      </c>
      <c r="P352" s="6" t="s">
        <v>698</v>
      </c>
      <c r="V352" s="1"/>
      <c r="Z352"/>
      <c r="AA352"/>
    </row>
    <row r="353" spans="14:27" ht="16" x14ac:dyDescent="0.2">
      <c r="N353" s="1" t="s">
        <v>66</v>
      </c>
      <c r="O353" s="6" t="s">
        <v>256</v>
      </c>
      <c r="P353" s="6" t="s">
        <v>700</v>
      </c>
      <c r="V353" s="1"/>
      <c r="Z353"/>
      <c r="AA353"/>
    </row>
    <row r="354" spans="14:27" ht="16" x14ac:dyDescent="0.2">
      <c r="N354" s="1" t="s">
        <v>66</v>
      </c>
      <c r="O354" s="6" t="s">
        <v>256</v>
      </c>
      <c r="P354" s="6" t="s">
        <v>702</v>
      </c>
      <c r="V354" s="1"/>
      <c r="Z354"/>
      <c r="AA354"/>
    </row>
    <row r="355" spans="14:27" ht="16" x14ac:dyDescent="0.2">
      <c r="N355" s="1" t="s">
        <v>66</v>
      </c>
      <c r="O355" s="6" t="s">
        <v>256</v>
      </c>
      <c r="P355" s="6" t="s">
        <v>704</v>
      </c>
      <c r="V355" s="1"/>
      <c r="Z355"/>
      <c r="AA355"/>
    </row>
    <row r="356" spans="14:27" ht="16" x14ac:dyDescent="0.2">
      <c r="N356" s="1" t="s">
        <v>66</v>
      </c>
      <c r="O356" s="6" t="s">
        <v>223</v>
      </c>
      <c r="P356" s="6" t="s">
        <v>706</v>
      </c>
      <c r="V356" s="1"/>
      <c r="Z356"/>
      <c r="AA356"/>
    </row>
    <row r="357" spans="14:27" ht="16" x14ac:dyDescent="0.2">
      <c r="N357" s="1" t="s">
        <v>66</v>
      </c>
      <c r="O357" s="6" t="s">
        <v>223</v>
      </c>
      <c r="P357" s="6" t="s">
        <v>708</v>
      </c>
      <c r="V357" s="1"/>
      <c r="Z357"/>
      <c r="AA357"/>
    </row>
    <row r="358" spans="14:27" ht="16" x14ac:dyDescent="0.2">
      <c r="N358" s="1" t="s">
        <v>66</v>
      </c>
      <c r="O358" s="6" t="s">
        <v>223</v>
      </c>
      <c r="P358" s="6" t="s">
        <v>710</v>
      </c>
      <c r="V358" s="1"/>
      <c r="Z358"/>
      <c r="AA358"/>
    </row>
    <row r="359" spans="14:27" ht="16" x14ac:dyDescent="0.2">
      <c r="N359" s="1" t="s">
        <v>66</v>
      </c>
      <c r="O359" s="6" t="s">
        <v>223</v>
      </c>
      <c r="P359" s="6" t="s">
        <v>712</v>
      </c>
      <c r="V359" s="1"/>
      <c r="Z359"/>
      <c r="AA359"/>
    </row>
    <row r="360" spans="14:27" ht="16" x14ac:dyDescent="0.2">
      <c r="N360" s="1" t="s">
        <v>66</v>
      </c>
      <c r="O360" s="6" t="s">
        <v>223</v>
      </c>
      <c r="P360" s="6" t="s">
        <v>714</v>
      </c>
      <c r="V360" s="1"/>
      <c r="Z360"/>
      <c r="AA360"/>
    </row>
    <row r="361" spans="14:27" ht="16" x14ac:dyDescent="0.2">
      <c r="N361" s="1" t="s">
        <v>66</v>
      </c>
      <c r="O361" s="6" t="s">
        <v>226</v>
      </c>
      <c r="P361" s="6" t="s">
        <v>716</v>
      </c>
      <c r="V361" s="1"/>
      <c r="Z361"/>
      <c r="AA361"/>
    </row>
    <row r="362" spans="14:27" ht="16" x14ac:dyDescent="0.2">
      <c r="N362" s="1" t="s">
        <v>66</v>
      </c>
      <c r="O362" s="6" t="s">
        <v>226</v>
      </c>
      <c r="P362" s="6" t="s">
        <v>718</v>
      </c>
      <c r="V362" s="1"/>
      <c r="Z362"/>
      <c r="AA362"/>
    </row>
    <row r="363" spans="14:27" ht="16" x14ac:dyDescent="0.2">
      <c r="N363" s="1" t="s">
        <v>66</v>
      </c>
      <c r="O363" s="6" t="s">
        <v>226</v>
      </c>
      <c r="P363" s="6" t="s">
        <v>720</v>
      </c>
      <c r="V363" s="1"/>
      <c r="Z363"/>
      <c r="AA363"/>
    </row>
    <row r="364" spans="14:27" ht="16" x14ac:dyDescent="0.2">
      <c r="N364" s="1" t="s">
        <v>66</v>
      </c>
      <c r="O364" s="6" t="s">
        <v>226</v>
      </c>
      <c r="P364" s="6" t="s">
        <v>722</v>
      </c>
      <c r="V364" s="1"/>
      <c r="Z364"/>
      <c r="AA364"/>
    </row>
    <row r="365" spans="14:27" ht="16" x14ac:dyDescent="0.2">
      <c r="N365" s="1" t="s">
        <v>66</v>
      </c>
      <c r="O365" s="6" t="s">
        <v>226</v>
      </c>
      <c r="P365" s="6" t="s">
        <v>724</v>
      </c>
      <c r="V365" s="1"/>
      <c r="Z365"/>
      <c r="AA365"/>
    </row>
    <row r="366" spans="14:27" ht="16" x14ac:dyDescent="0.2">
      <c r="N366" s="1" t="s">
        <v>66</v>
      </c>
      <c r="O366" s="6" t="s">
        <v>226</v>
      </c>
      <c r="P366" s="6" t="s">
        <v>726</v>
      </c>
      <c r="V366" s="1"/>
      <c r="Z366"/>
      <c r="AA366"/>
    </row>
    <row r="367" spans="14:27" ht="16" x14ac:dyDescent="0.2">
      <c r="N367" s="1" t="s">
        <v>66</v>
      </c>
      <c r="O367" s="6" t="s">
        <v>226</v>
      </c>
      <c r="P367" s="6" t="s">
        <v>728</v>
      </c>
      <c r="V367" s="1"/>
      <c r="Z367"/>
      <c r="AA367"/>
    </row>
    <row r="368" spans="14:27" ht="16" x14ac:dyDescent="0.2">
      <c r="N368" s="1" t="s">
        <v>66</v>
      </c>
      <c r="O368" s="6" t="s">
        <v>229</v>
      </c>
      <c r="P368" s="6" t="s">
        <v>730</v>
      </c>
      <c r="V368" s="1"/>
      <c r="Z368"/>
      <c r="AA368"/>
    </row>
    <row r="369" spans="14:27" ht="16" x14ac:dyDescent="0.2">
      <c r="N369" s="1" t="s">
        <v>66</v>
      </c>
      <c r="O369" s="6" t="s">
        <v>229</v>
      </c>
      <c r="P369" s="6" t="s">
        <v>732</v>
      </c>
      <c r="V369" s="1"/>
      <c r="Z369"/>
      <c r="AA369"/>
    </row>
    <row r="370" spans="14:27" ht="16" x14ac:dyDescent="0.2">
      <c r="N370" s="1" t="s">
        <v>66</v>
      </c>
      <c r="O370" s="6" t="s">
        <v>229</v>
      </c>
      <c r="P370" s="6" t="s">
        <v>734</v>
      </c>
      <c r="V370" s="1"/>
      <c r="Z370"/>
      <c r="AA370"/>
    </row>
    <row r="371" spans="14:27" ht="16" x14ac:dyDescent="0.2">
      <c r="N371" s="1" t="s">
        <v>66</v>
      </c>
      <c r="O371" s="6" t="s">
        <v>232</v>
      </c>
      <c r="P371" s="6" t="s">
        <v>736</v>
      </c>
      <c r="V371" s="1"/>
      <c r="Z371"/>
      <c r="AA371"/>
    </row>
    <row r="372" spans="14:27" ht="16" x14ac:dyDescent="0.2">
      <c r="N372" s="1" t="s">
        <v>66</v>
      </c>
      <c r="O372" s="6" t="s">
        <v>232</v>
      </c>
      <c r="P372" s="6" t="s">
        <v>738</v>
      </c>
      <c r="V372" s="1"/>
      <c r="Z372"/>
      <c r="AA372"/>
    </row>
    <row r="373" spans="14:27" ht="16" x14ac:dyDescent="0.2">
      <c r="N373" s="1" t="s">
        <v>66</v>
      </c>
      <c r="O373" s="6" t="s">
        <v>232</v>
      </c>
      <c r="P373" s="6" t="s">
        <v>740</v>
      </c>
      <c r="V373" s="1"/>
      <c r="Z373"/>
      <c r="AA373"/>
    </row>
    <row r="374" spans="14:27" ht="16" x14ac:dyDescent="0.2">
      <c r="N374" s="1" t="s">
        <v>66</v>
      </c>
      <c r="O374" s="6" t="s">
        <v>232</v>
      </c>
      <c r="P374" s="6" t="s">
        <v>742</v>
      </c>
      <c r="V374" s="1"/>
      <c r="Z374"/>
      <c r="AA374"/>
    </row>
    <row r="375" spans="14:27" ht="16" x14ac:dyDescent="0.2">
      <c r="N375" s="1" t="s">
        <v>66</v>
      </c>
      <c r="O375" s="6" t="s">
        <v>232</v>
      </c>
      <c r="P375" s="6" t="s">
        <v>744</v>
      </c>
      <c r="V375" s="1"/>
      <c r="Z375"/>
      <c r="AA375"/>
    </row>
    <row r="376" spans="14:27" ht="16" x14ac:dyDescent="0.2">
      <c r="N376" s="1" t="s">
        <v>66</v>
      </c>
      <c r="O376" s="6" t="s">
        <v>232</v>
      </c>
      <c r="P376" s="6" t="s">
        <v>746</v>
      </c>
      <c r="V376" s="1"/>
      <c r="Z376"/>
      <c r="AA376"/>
    </row>
    <row r="377" spans="14:27" ht="16" x14ac:dyDescent="0.2">
      <c r="N377" s="1" t="s">
        <v>66</v>
      </c>
      <c r="O377" s="6" t="s">
        <v>235</v>
      </c>
      <c r="P377" s="6" t="s">
        <v>748</v>
      </c>
      <c r="V377" s="1"/>
      <c r="Z377"/>
      <c r="AA377"/>
    </row>
    <row r="378" spans="14:27" ht="16" x14ac:dyDescent="0.2">
      <c r="N378" s="1" t="s">
        <v>66</v>
      </c>
      <c r="O378" s="6" t="s">
        <v>235</v>
      </c>
      <c r="P378" s="6" t="s">
        <v>750</v>
      </c>
      <c r="V378" s="1"/>
      <c r="Z378"/>
      <c r="AA378"/>
    </row>
    <row r="379" spans="14:27" ht="16" x14ac:dyDescent="0.2">
      <c r="N379" s="1" t="s">
        <v>66</v>
      </c>
      <c r="O379" s="6" t="s">
        <v>235</v>
      </c>
      <c r="P379" s="6" t="s">
        <v>752</v>
      </c>
      <c r="V379" s="1"/>
      <c r="Z379"/>
      <c r="AA379"/>
    </row>
    <row r="380" spans="14:27" ht="16" x14ac:dyDescent="0.2">
      <c r="N380" s="1" t="s">
        <v>66</v>
      </c>
      <c r="O380" s="6" t="s">
        <v>238</v>
      </c>
      <c r="P380" s="6" t="s">
        <v>754</v>
      </c>
      <c r="V380" s="1"/>
      <c r="Z380"/>
      <c r="AA380"/>
    </row>
    <row r="381" spans="14:27" ht="16" x14ac:dyDescent="0.2">
      <c r="N381" s="1" t="s">
        <v>66</v>
      </c>
      <c r="O381" s="6" t="s">
        <v>238</v>
      </c>
      <c r="P381" s="6" t="s">
        <v>756</v>
      </c>
      <c r="V381" s="1"/>
      <c r="Z381"/>
      <c r="AA381"/>
    </row>
    <row r="382" spans="14:27" ht="16" x14ac:dyDescent="0.2">
      <c r="N382" s="1" t="s">
        <v>66</v>
      </c>
      <c r="O382" s="6" t="s">
        <v>241</v>
      </c>
      <c r="P382" s="6" t="s">
        <v>758</v>
      </c>
      <c r="V382" s="1"/>
      <c r="Z382"/>
      <c r="AA382"/>
    </row>
    <row r="383" spans="14:27" ht="16" x14ac:dyDescent="0.2">
      <c r="N383" s="1" t="s">
        <v>66</v>
      </c>
      <c r="O383" s="6" t="s">
        <v>241</v>
      </c>
      <c r="P383" s="6" t="s">
        <v>760</v>
      </c>
      <c r="V383" s="1"/>
      <c r="Z383"/>
      <c r="AA383"/>
    </row>
    <row r="384" spans="14:27" ht="16" x14ac:dyDescent="0.2">
      <c r="N384" s="1" t="s">
        <v>66</v>
      </c>
      <c r="O384" s="6" t="s">
        <v>241</v>
      </c>
      <c r="P384" s="6" t="s">
        <v>762</v>
      </c>
      <c r="V384" s="1"/>
      <c r="Z384"/>
      <c r="AA384"/>
    </row>
    <row r="385" spans="14:27" ht="16" x14ac:dyDescent="0.2">
      <c r="N385" s="1" t="s">
        <v>66</v>
      </c>
      <c r="O385" s="6" t="s">
        <v>241</v>
      </c>
      <c r="P385" s="6" t="s">
        <v>764</v>
      </c>
      <c r="V385" s="1"/>
      <c r="Z385"/>
      <c r="AA385"/>
    </row>
    <row r="386" spans="14:27" ht="16" x14ac:dyDescent="0.2">
      <c r="N386" s="1" t="s">
        <v>66</v>
      </c>
      <c r="O386" s="6" t="s">
        <v>241</v>
      </c>
      <c r="P386" s="6" t="s">
        <v>766</v>
      </c>
      <c r="V386" s="1"/>
      <c r="Z386"/>
      <c r="AA386"/>
    </row>
    <row r="387" spans="14:27" ht="16" x14ac:dyDescent="0.2">
      <c r="N387" s="1" t="s">
        <v>66</v>
      </c>
      <c r="O387" s="6" t="s">
        <v>244</v>
      </c>
      <c r="P387" s="6" t="s">
        <v>587</v>
      </c>
      <c r="V387" s="1"/>
      <c r="Z387"/>
      <c r="AA387"/>
    </row>
    <row r="388" spans="14:27" ht="16" x14ac:dyDescent="0.2">
      <c r="N388" s="1" t="s">
        <v>66</v>
      </c>
      <c r="O388" s="6" t="s">
        <v>244</v>
      </c>
      <c r="P388" s="6" t="s">
        <v>590</v>
      </c>
      <c r="V388" s="1"/>
      <c r="Z388"/>
      <c r="AA388"/>
    </row>
    <row r="389" spans="14:27" ht="16" x14ac:dyDescent="0.2">
      <c r="N389" s="1" t="s">
        <v>66</v>
      </c>
      <c r="O389" s="6" t="s">
        <v>244</v>
      </c>
      <c r="P389" s="6" t="s">
        <v>593</v>
      </c>
      <c r="V389" s="1"/>
      <c r="Z389"/>
      <c r="AA389"/>
    </row>
    <row r="390" spans="14:27" ht="16" x14ac:dyDescent="0.2">
      <c r="N390" s="1" t="s">
        <v>85</v>
      </c>
      <c r="O390" s="4" t="s">
        <v>207</v>
      </c>
      <c r="P390" s="4" t="s">
        <v>263</v>
      </c>
      <c r="V390" s="1"/>
      <c r="Z390"/>
      <c r="AA390"/>
    </row>
    <row r="391" spans="14:27" ht="16" x14ac:dyDescent="0.2">
      <c r="N391" s="1" t="s">
        <v>85</v>
      </c>
      <c r="O391" s="4" t="s">
        <v>207</v>
      </c>
      <c r="P391" s="4" t="s">
        <v>266</v>
      </c>
      <c r="V391" s="1"/>
      <c r="Z391"/>
      <c r="AA391"/>
    </row>
    <row r="392" spans="14:27" ht="16" x14ac:dyDescent="0.2">
      <c r="N392" s="1" t="s">
        <v>85</v>
      </c>
      <c r="O392" s="4" t="s">
        <v>207</v>
      </c>
      <c r="P392" s="4" t="s">
        <v>269</v>
      </c>
      <c r="V392" s="1"/>
      <c r="Z392"/>
      <c r="AA392"/>
    </row>
    <row r="393" spans="14:27" ht="16" x14ac:dyDescent="0.2">
      <c r="N393" s="1" t="s">
        <v>85</v>
      </c>
      <c r="O393" s="4" t="s">
        <v>207</v>
      </c>
      <c r="P393" s="4" t="s">
        <v>272</v>
      </c>
      <c r="V393" s="1"/>
      <c r="Z393"/>
      <c r="AA393"/>
    </row>
    <row r="394" spans="14:27" ht="16" x14ac:dyDescent="0.2">
      <c r="N394" s="1" t="s">
        <v>85</v>
      </c>
      <c r="O394" s="4" t="s">
        <v>207</v>
      </c>
      <c r="P394" s="4" t="s">
        <v>275</v>
      </c>
      <c r="V394" s="1"/>
      <c r="Z394"/>
      <c r="AA394"/>
    </row>
    <row r="395" spans="14:27" ht="16" x14ac:dyDescent="0.2">
      <c r="N395" s="1" t="s">
        <v>85</v>
      </c>
      <c r="O395" s="4" t="s">
        <v>207</v>
      </c>
      <c r="P395" s="4" t="s">
        <v>278</v>
      </c>
      <c r="V395" s="1"/>
      <c r="Z395"/>
      <c r="AA395"/>
    </row>
    <row r="396" spans="14:27" ht="16" x14ac:dyDescent="0.2">
      <c r="N396" s="1" t="s">
        <v>85</v>
      </c>
      <c r="O396" s="4" t="s">
        <v>207</v>
      </c>
      <c r="P396" s="4" t="s">
        <v>281</v>
      </c>
      <c r="V396" s="1"/>
      <c r="Z396"/>
      <c r="AA396"/>
    </row>
    <row r="397" spans="14:27" ht="16" x14ac:dyDescent="0.2">
      <c r="N397" s="1" t="s">
        <v>85</v>
      </c>
      <c r="O397" s="4" t="s">
        <v>207</v>
      </c>
      <c r="P397" s="4" t="s">
        <v>284</v>
      </c>
      <c r="V397" s="1"/>
      <c r="Z397"/>
      <c r="AA397"/>
    </row>
    <row r="398" spans="14:27" ht="16" x14ac:dyDescent="0.2">
      <c r="N398" s="1" t="s">
        <v>85</v>
      </c>
      <c r="O398" s="4" t="s">
        <v>181</v>
      </c>
      <c r="P398" s="4" t="s">
        <v>287</v>
      </c>
      <c r="V398" s="1"/>
      <c r="Z398"/>
      <c r="AA398"/>
    </row>
    <row r="399" spans="14:27" ht="16" x14ac:dyDescent="0.2">
      <c r="N399" s="1" t="s">
        <v>85</v>
      </c>
      <c r="O399" s="4" t="s">
        <v>181</v>
      </c>
      <c r="P399" s="4" t="s">
        <v>289</v>
      </c>
      <c r="V399" s="1"/>
      <c r="Z399"/>
      <c r="AA399"/>
    </row>
    <row r="400" spans="14:27" ht="16" x14ac:dyDescent="0.2">
      <c r="N400" s="1" t="s">
        <v>85</v>
      </c>
      <c r="O400" s="4" t="s">
        <v>181</v>
      </c>
      <c r="P400" s="4" t="s">
        <v>292</v>
      </c>
      <c r="V400" s="1"/>
      <c r="Z400"/>
      <c r="AA400"/>
    </row>
    <row r="401" spans="14:27" ht="16" x14ac:dyDescent="0.2">
      <c r="N401" s="1" t="s">
        <v>85</v>
      </c>
      <c r="O401" s="4" t="s">
        <v>181</v>
      </c>
      <c r="P401" s="4" t="s">
        <v>295</v>
      </c>
      <c r="V401" s="1"/>
      <c r="Z401"/>
      <c r="AA401"/>
    </row>
    <row r="402" spans="14:27" ht="16" x14ac:dyDescent="0.2">
      <c r="N402" s="1" t="s">
        <v>85</v>
      </c>
      <c r="O402" s="4" t="s">
        <v>181</v>
      </c>
      <c r="P402" s="4" t="s">
        <v>298</v>
      </c>
      <c r="V402" s="1"/>
      <c r="Z402"/>
      <c r="AA402"/>
    </row>
    <row r="403" spans="14:27" ht="16" x14ac:dyDescent="0.2">
      <c r="N403" s="1" t="s">
        <v>85</v>
      </c>
      <c r="O403" s="4" t="s">
        <v>181</v>
      </c>
      <c r="P403" s="4" t="s">
        <v>301</v>
      </c>
      <c r="V403" s="1"/>
      <c r="Z403"/>
      <c r="AA403"/>
    </row>
    <row r="404" spans="14:27" ht="16" x14ac:dyDescent="0.2">
      <c r="N404" s="1" t="s">
        <v>85</v>
      </c>
      <c r="O404" s="4" t="s">
        <v>181</v>
      </c>
      <c r="P404" s="4" t="s">
        <v>304</v>
      </c>
      <c r="V404" s="1"/>
      <c r="Z404"/>
      <c r="AA404"/>
    </row>
    <row r="405" spans="14:27" ht="16" x14ac:dyDescent="0.2">
      <c r="N405" s="1" t="s">
        <v>85</v>
      </c>
      <c r="O405" s="4" t="s">
        <v>181</v>
      </c>
      <c r="P405" s="4" t="s">
        <v>307</v>
      </c>
      <c r="V405" s="1"/>
      <c r="Z405"/>
      <c r="AA405"/>
    </row>
    <row r="406" spans="14:27" ht="16" x14ac:dyDescent="0.2">
      <c r="N406" s="1" t="s">
        <v>85</v>
      </c>
      <c r="O406" s="4" t="s">
        <v>181</v>
      </c>
      <c r="P406" s="4" t="s">
        <v>310</v>
      </c>
      <c r="V406" s="1"/>
      <c r="Z406"/>
      <c r="AA406"/>
    </row>
    <row r="407" spans="14:27" ht="16" x14ac:dyDescent="0.2">
      <c r="N407" s="1" t="s">
        <v>85</v>
      </c>
      <c r="O407" s="4" t="s">
        <v>181</v>
      </c>
      <c r="P407" s="4" t="s">
        <v>313</v>
      </c>
      <c r="V407" s="1"/>
      <c r="Z407"/>
      <c r="AA407"/>
    </row>
    <row r="408" spans="14:27" ht="16" x14ac:dyDescent="0.2">
      <c r="N408" s="1" t="s">
        <v>85</v>
      </c>
      <c r="O408" s="4" t="s">
        <v>181</v>
      </c>
      <c r="P408" s="4" t="s">
        <v>316</v>
      </c>
      <c r="V408" s="1"/>
      <c r="Z408"/>
      <c r="AA408"/>
    </row>
    <row r="409" spans="14:27" ht="16" x14ac:dyDescent="0.2">
      <c r="N409" s="1" t="s">
        <v>85</v>
      </c>
      <c r="O409" s="4" t="s">
        <v>187</v>
      </c>
      <c r="P409" s="4" t="s">
        <v>319</v>
      </c>
      <c r="V409" s="1"/>
      <c r="Z409"/>
      <c r="AA409"/>
    </row>
    <row r="410" spans="14:27" ht="16" x14ac:dyDescent="0.2">
      <c r="N410" s="1" t="s">
        <v>85</v>
      </c>
      <c r="O410" s="4" t="s">
        <v>187</v>
      </c>
      <c r="P410" s="4" t="s">
        <v>322</v>
      </c>
      <c r="V410" s="1"/>
      <c r="Z410"/>
      <c r="AA410"/>
    </row>
    <row r="411" spans="14:27" ht="16" x14ac:dyDescent="0.2">
      <c r="N411" s="1" t="s">
        <v>85</v>
      </c>
      <c r="O411" s="4" t="s">
        <v>187</v>
      </c>
      <c r="P411" s="4" t="s">
        <v>324</v>
      </c>
      <c r="V411" s="1"/>
      <c r="Z411"/>
      <c r="AA411"/>
    </row>
    <row r="412" spans="14:27" ht="16" x14ac:dyDescent="0.2">
      <c r="N412" s="1" t="s">
        <v>85</v>
      </c>
      <c r="O412" s="4" t="s">
        <v>187</v>
      </c>
      <c r="P412" s="4" t="s">
        <v>327</v>
      </c>
      <c r="V412" s="1"/>
      <c r="Z412"/>
      <c r="AA412"/>
    </row>
    <row r="413" spans="14:27" ht="16" x14ac:dyDescent="0.2">
      <c r="N413" s="1" t="s">
        <v>85</v>
      </c>
      <c r="O413" s="4" t="s">
        <v>187</v>
      </c>
      <c r="P413" s="4" t="s">
        <v>330</v>
      </c>
      <c r="V413" s="1"/>
      <c r="Z413"/>
      <c r="AA413"/>
    </row>
    <row r="414" spans="14:27" ht="16" x14ac:dyDescent="0.2">
      <c r="N414" s="1" t="s">
        <v>85</v>
      </c>
      <c r="O414" s="4" t="s">
        <v>187</v>
      </c>
      <c r="P414" s="4" t="s">
        <v>333</v>
      </c>
      <c r="V414" s="1"/>
      <c r="Z414"/>
      <c r="AA414"/>
    </row>
    <row r="415" spans="14:27" ht="16" x14ac:dyDescent="0.2">
      <c r="N415" s="1" t="s">
        <v>85</v>
      </c>
      <c r="O415" s="4" t="s">
        <v>187</v>
      </c>
      <c r="P415" s="4" t="s">
        <v>336</v>
      </c>
      <c r="V415" s="1"/>
      <c r="Z415"/>
      <c r="AA415"/>
    </row>
    <row r="416" spans="14:27" ht="16" x14ac:dyDescent="0.2">
      <c r="N416" s="1" t="s">
        <v>85</v>
      </c>
      <c r="O416" s="4" t="s">
        <v>187</v>
      </c>
      <c r="P416" s="4" t="s">
        <v>339</v>
      </c>
      <c r="V416" s="1"/>
      <c r="Z416"/>
      <c r="AA416"/>
    </row>
    <row r="417" spans="14:27" ht="16" x14ac:dyDescent="0.2">
      <c r="N417" s="1" t="s">
        <v>85</v>
      </c>
      <c r="O417" s="4" t="s">
        <v>187</v>
      </c>
      <c r="P417" s="4" t="s">
        <v>342</v>
      </c>
      <c r="V417" s="1"/>
      <c r="Z417"/>
      <c r="AA417"/>
    </row>
    <row r="418" spans="14:27" ht="16" x14ac:dyDescent="0.2">
      <c r="N418" s="1" t="s">
        <v>85</v>
      </c>
      <c r="O418" s="4" t="s">
        <v>187</v>
      </c>
      <c r="P418" s="4" t="s">
        <v>345</v>
      </c>
      <c r="V418" s="1"/>
      <c r="Z418"/>
      <c r="AA418"/>
    </row>
    <row r="419" spans="14:27" ht="16" x14ac:dyDescent="0.2">
      <c r="N419" s="1" t="s">
        <v>85</v>
      </c>
      <c r="O419" s="4" t="s">
        <v>187</v>
      </c>
      <c r="P419" s="4" t="s">
        <v>348</v>
      </c>
      <c r="V419" s="1"/>
      <c r="Z419"/>
      <c r="AA419"/>
    </row>
    <row r="420" spans="14:27" ht="16" x14ac:dyDescent="0.2">
      <c r="N420" s="1" t="s">
        <v>85</v>
      </c>
      <c r="O420" s="4" t="s">
        <v>184</v>
      </c>
      <c r="P420" s="4" t="s">
        <v>351</v>
      </c>
      <c r="V420" s="1"/>
      <c r="Z420"/>
      <c r="AA420"/>
    </row>
    <row r="421" spans="14:27" ht="16" x14ac:dyDescent="0.2">
      <c r="N421" s="1" t="s">
        <v>85</v>
      </c>
      <c r="O421" s="4" t="s">
        <v>184</v>
      </c>
      <c r="P421" s="4" t="s">
        <v>354</v>
      </c>
      <c r="V421" s="1"/>
      <c r="Z421"/>
      <c r="AA421"/>
    </row>
    <row r="422" spans="14:27" ht="16" x14ac:dyDescent="0.2">
      <c r="N422" s="1" t="s">
        <v>85</v>
      </c>
      <c r="O422" s="4" t="s">
        <v>184</v>
      </c>
      <c r="P422" s="4" t="s">
        <v>357</v>
      </c>
      <c r="V422" s="1"/>
      <c r="Z422"/>
      <c r="AA422"/>
    </row>
    <row r="423" spans="14:27" ht="16" x14ac:dyDescent="0.2">
      <c r="N423" s="1" t="s">
        <v>85</v>
      </c>
      <c r="O423" s="4" t="s">
        <v>184</v>
      </c>
      <c r="P423" s="4" t="s">
        <v>360</v>
      </c>
      <c r="V423" s="1"/>
      <c r="Z423"/>
      <c r="AA423"/>
    </row>
    <row r="424" spans="14:27" ht="16" x14ac:dyDescent="0.2">
      <c r="N424" s="1" t="s">
        <v>85</v>
      </c>
      <c r="O424" s="4" t="s">
        <v>184</v>
      </c>
      <c r="P424" s="4" t="s">
        <v>363</v>
      </c>
      <c r="V424" s="1"/>
      <c r="Z424"/>
      <c r="AA424"/>
    </row>
    <row r="425" spans="14:27" ht="16" x14ac:dyDescent="0.2">
      <c r="N425" s="1" t="s">
        <v>85</v>
      </c>
      <c r="O425" s="4" t="s">
        <v>184</v>
      </c>
      <c r="P425" s="4" t="s">
        <v>366</v>
      </c>
      <c r="V425" s="1"/>
      <c r="Z425"/>
      <c r="AA425"/>
    </row>
    <row r="426" spans="14:27" ht="16" x14ac:dyDescent="0.2">
      <c r="N426" s="1" t="s">
        <v>85</v>
      </c>
      <c r="O426" s="4" t="s">
        <v>184</v>
      </c>
      <c r="P426" s="4" t="s">
        <v>369</v>
      </c>
      <c r="V426" s="1"/>
      <c r="Z426"/>
      <c r="AA426"/>
    </row>
    <row r="427" spans="14:27" ht="16" x14ac:dyDescent="0.2">
      <c r="N427" s="1" t="s">
        <v>85</v>
      </c>
      <c r="O427" s="4" t="s">
        <v>184</v>
      </c>
      <c r="P427" s="4" t="s">
        <v>372</v>
      </c>
      <c r="V427" s="1"/>
      <c r="Z427"/>
      <c r="AA427"/>
    </row>
    <row r="428" spans="14:27" ht="16" x14ac:dyDescent="0.2">
      <c r="N428" s="1" t="s">
        <v>85</v>
      </c>
      <c r="O428" s="4" t="s">
        <v>184</v>
      </c>
      <c r="P428" s="4" t="s">
        <v>375</v>
      </c>
      <c r="V428" s="1"/>
      <c r="Z428"/>
      <c r="AA428"/>
    </row>
    <row r="429" spans="14:27" ht="16" x14ac:dyDescent="0.2">
      <c r="N429" s="1" t="s">
        <v>85</v>
      </c>
      <c r="O429" s="4" t="s">
        <v>184</v>
      </c>
      <c r="P429" s="4" t="s">
        <v>378</v>
      </c>
      <c r="V429" s="1"/>
      <c r="Z429"/>
      <c r="AA429"/>
    </row>
    <row r="430" spans="14:27" ht="16" x14ac:dyDescent="0.2">
      <c r="N430" s="1" t="s">
        <v>85</v>
      </c>
      <c r="O430" s="4" t="s">
        <v>184</v>
      </c>
      <c r="P430" s="4" t="s">
        <v>381</v>
      </c>
      <c r="V430" s="1"/>
      <c r="Z430"/>
      <c r="AA430"/>
    </row>
    <row r="431" spans="14:27" ht="16" x14ac:dyDescent="0.2">
      <c r="N431" s="1" t="s">
        <v>85</v>
      </c>
      <c r="O431" s="4" t="s">
        <v>184</v>
      </c>
      <c r="P431" s="4" t="s">
        <v>384</v>
      </c>
      <c r="V431" s="1"/>
      <c r="Z431"/>
      <c r="AA431"/>
    </row>
    <row r="432" spans="14:27" ht="16" x14ac:dyDescent="0.2">
      <c r="N432" s="1" t="s">
        <v>85</v>
      </c>
      <c r="O432" s="4" t="s">
        <v>190</v>
      </c>
      <c r="P432" s="4" t="s">
        <v>387</v>
      </c>
      <c r="V432" s="1"/>
      <c r="Z432"/>
      <c r="AA432"/>
    </row>
    <row r="433" spans="14:27" ht="16" x14ac:dyDescent="0.2">
      <c r="N433" s="1" t="s">
        <v>85</v>
      </c>
      <c r="O433" s="4" t="s">
        <v>190</v>
      </c>
      <c r="P433" s="4" t="s">
        <v>390</v>
      </c>
      <c r="V433" s="1"/>
      <c r="Z433"/>
      <c r="AA433"/>
    </row>
    <row r="434" spans="14:27" ht="16" x14ac:dyDescent="0.2">
      <c r="N434" s="1" t="s">
        <v>85</v>
      </c>
      <c r="O434" s="4" t="s">
        <v>190</v>
      </c>
      <c r="P434" s="4" t="s">
        <v>393</v>
      </c>
      <c r="V434" s="1"/>
      <c r="Z434"/>
      <c r="AA434"/>
    </row>
    <row r="435" spans="14:27" ht="16" x14ac:dyDescent="0.2">
      <c r="N435" s="1" t="s">
        <v>85</v>
      </c>
      <c r="O435" s="4" t="s">
        <v>190</v>
      </c>
      <c r="P435" s="4" t="s">
        <v>396</v>
      </c>
      <c r="V435" s="1"/>
      <c r="Z435"/>
      <c r="AA435"/>
    </row>
    <row r="436" spans="14:27" ht="16" x14ac:dyDescent="0.2">
      <c r="N436" s="1" t="s">
        <v>85</v>
      </c>
      <c r="O436" s="4" t="s">
        <v>190</v>
      </c>
      <c r="P436" s="4" t="s">
        <v>399</v>
      </c>
      <c r="V436" s="1"/>
      <c r="Z436"/>
      <c r="AA436"/>
    </row>
    <row r="437" spans="14:27" ht="16" x14ac:dyDescent="0.2">
      <c r="N437" s="1" t="s">
        <v>85</v>
      </c>
      <c r="O437" s="4" t="s">
        <v>190</v>
      </c>
      <c r="P437" s="4" t="s">
        <v>402</v>
      </c>
      <c r="V437" s="1"/>
      <c r="Z437"/>
      <c r="AA437"/>
    </row>
    <row r="438" spans="14:27" ht="16" x14ac:dyDescent="0.2">
      <c r="N438" s="1" t="s">
        <v>85</v>
      </c>
      <c r="O438" s="4" t="s">
        <v>190</v>
      </c>
      <c r="P438" s="4" t="s">
        <v>405</v>
      </c>
      <c r="V438" s="1"/>
      <c r="Z438"/>
      <c r="AA438"/>
    </row>
    <row r="439" spans="14:27" ht="16" x14ac:dyDescent="0.2">
      <c r="N439" s="1" t="s">
        <v>85</v>
      </c>
      <c r="O439" s="4" t="s">
        <v>190</v>
      </c>
      <c r="P439" s="4" t="s">
        <v>408</v>
      </c>
      <c r="V439" s="1"/>
      <c r="Z439"/>
      <c r="AA439"/>
    </row>
    <row r="440" spans="14:27" ht="16" x14ac:dyDescent="0.2">
      <c r="N440" s="1" t="s">
        <v>85</v>
      </c>
      <c r="O440" s="4" t="s">
        <v>190</v>
      </c>
      <c r="P440" s="4" t="s">
        <v>411</v>
      </c>
      <c r="V440" s="1"/>
      <c r="Z440"/>
      <c r="AA440"/>
    </row>
    <row r="441" spans="14:27" ht="16" x14ac:dyDescent="0.2">
      <c r="N441" s="1" t="s">
        <v>85</v>
      </c>
      <c r="O441" s="4" t="s">
        <v>190</v>
      </c>
      <c r="P441" s="4" t="s">
        <v>414</v>
      </c>
      <c r="V441" s="1"/>
      <c r="Z441"/>
      <c r="AA441"/>
    </row>
    <row r="442" spans="14:27" ht="16" x14ac:dyDescent="0.2">
      <c r="N442" s="1" t="s">
        <v>85</v>
      </c>
      <c r="O442" s="4" t="s">
        <v>190</v>
      </c>
      <c r="P442" s="4" t="s">
        <v>417</v>
      </c>
      <c r="V442" s="1"/>
      <c r="Z442"/>
      <c r="AA442"/>
    </row>
    <row r="443" spans="14:27" ht="16" x14ac:dyDescent="0.2">
      <c r="N443" s="1" t="s">
        <v>85</v>
      </c>
      <c r="O443" s="4" t="s">
        <v>193</v>
      </c>
      <c r="P443" s="4" t="s">
        <v>420</v>
      </c>
      <c r="V443" s="1"/>
      <c r="Z443"/>
      <c r="AA443"/>
    </row>
    <row r="444" spans="14:27" ht="16" x14ac:dyDescent="0.2">
      <c r="N444" s="1" t="s">
        <v>85</v>
      </c>
      <c r="O444" s="4" t="s">
        <v>193</v>
      </c>
      <c r="P444" s="4" t="s">
        <v>423</v>
      </c>
      <c r="V444" s="1"/>
      <c r="Z444"/>
      <c r="AA444"/>
    </row>
    <row r="445" spans="14:27" ht="16" x14ac:dyDescent="0.2">
      <c r="N445" s="1" t="s">
        <v>85</v>
      </c>
      <c r="O445" s="4" t="s">
        <v>193</v>
      </c>
      <c r="P445" s="4" t="s">
        <v>426</v>
      </c>
      <c r="V445" s="1"/>
      <c r="Z445"/>
      <c r="AA445"/>
    </row>
    <row r="446" spans="14:27" ht="16" x14ac:dyDescent="0.2">
      <c r="N446" s="1" t="s">
        <v>85</v>
      </c>
      <c r="O446" s="4" t="s">
        <v>193</v>
      </c>
      <c r="P446" s="4" t="s">
        <v>429</v>
      </c>
      <c r="V446" s="1"/>
      <c r="Z446"/>
      <c r="AA446"/>
    </row>
    <row r="447" spans="14:27" ht="16" x14ac:dyDescent="0.2">
      <c r="N447" s="1" t="s">
        <v>85</v>
      </c>
      <c r="O447" s="4" t="s">
        <v>193</v>
      </c>
      <c r="P447" s="4" t="s">
        <v>432</v>
      </c>
      <c r="V447" s="1"/>
      <c r="Z447"/>
      <c r="AA447"/>
    </row>
    <row r="448" spans="14:27" ht="16" x14ac:dyDescent="0.2">
      <c r="N448" s="1" t="s">
        <v>85</v>
      </c>
      <c r="O448" s="4" t="s">
        <v>193</v>
      </c>
      <c r="P448" s="4" t="s">
        <v>435</v>
      </c>
      <c r="V448" s="1"/>
      <c r="Z448"/>
      <c r="AA448"/>
    </row>
    <row r="449" spans="14:27" ht="16" x14ac:dyDescent="0.2">
      <c r="N449" s="1" t="s">
        <v>85</v>
      </c>
      <c r="O449" s="4" t="s">
        <v>193</v>
      </c>
      <c r="P449" s="4" t="s">
        <v>438</v>
      </c>
      <c r="V449" s="1"/>
      <c r="Z449"/>
      <c r="AA449"/>
    </row>
    <row r="450" spans="14:27" ht="16" x14ac:dyDescent="0.2">
      <c r="N450" s="1" t="s">
        <v>85</v>
      </c>
      <c r="O450" s="4" t="s">
        <v>193</v>
      </c>
      <c r="P450" s="4" t="s">
        <v>441</v>
      </c>
      <c r="V450" s="1"/>
      <c r="Z450"/>
      <c r="AA450"/>
    </row>
    <row r="451" spans="14:27" ht="16" x14ac:dyDescent="0.2">
      <c r="N451" s="1" t="s">
        <v>85</v>
      </c>
      <c r="O451" s="4" t="s">
        <v>193</v>
      </c>
      <c r="P451" s="4" t="s">
        <v>444</v>
      </c>
      <c r="V451" s="1"/>
      <c r="Z451"/>
      <c r="AA451"/>
    </row>
    <row r="452" spans="14:27" ht="16" x14ac:dyDescent="0.2">
      <c r="N452" s="1" t="s">
        <v>85</v>
      </c>
      <c r="O452" s="4" t="s">
        <v>193</v>
      </c>
      <c r="P452" s="4" t="s">
        <v>447</v>
      </c>
      <c r="V452" s="1"/>
      <c r="Z452"/>
      <c r="AA452"/>
    </row>
    <row r="453" spans="14:27" ht="16" x14ac:dyDescent="0.2">
      <c r="N453" s="1" t="s">
        <v>85</v>
      </c>
      <c r="O453" s="4" t="s">
        <v>211</v>
      </c>
      <c r="P453" s="4" t="s">
        <v>450</v>
      </c>
      <c r="V453" s="1"/>
      <c r="Z453"/>
      <c r="AA453"/>
    </row>
    <row r="454" spans="14:27" ht="16" x14ac:dyDescent="0.2">
      <c r="N454" s="1" t="s">
        <v>85</v>
      </c>
      <c r="O454" s="4" t="s">
        <v>211</v>
      </c>
      <c r="P454" s="4" t="s">
        <v>453</v>
      </c>
      <c r="V454" s="1"/>
      <c r="Z454"/>
      <c r="AA454"/>
    </row>
    <row r="455" spans="14:27" ht="16" x14ac:dyDescent="0.2">
      <c r="N455" s="1" t="s">
        <v>85</v>
      </c>
      <c r="O455" s="4" t="s">
        <v>211</v>
      </c>
      <c r="P455" s="4" t="s">
        <v>456</v>
      </c>
      <c r="V455" s="1"/>
      <c r="Z455"/>
      <c r="AA455"/>
    </row>
    <row r="456" spans="14:27" ht="16" x14ac:dyDescent="0.2">
      <c r="N456" s="1" t="s">
        <v>85</v>
      </c>
      <c r="O456" s="4" t="s">
        <v>211</v>
      </c>
      <c r="P456" s="4" t="s">
        <v>459</v>
      </c>
      <c r="V456" s="1"/>
      <c r="Z456"/>
      <c r="AA456"/>
    </row>
    <row r="457" spans="14:27" ht="16" x14ac:dyDescent="0.2">
      <c r="N457" s="1" t="s">
        <v>85</v>
      </c>
      <c r="O457" s="4" t="s">
        <v>211</v>
      </c>
      <c r="P457" s="4" t="s">
        <v>462</v>
      </c>
      <c r="V457" s="1"/>
      <c r="Z457"/>
      <c r="AA457"/>
    </row>
    <row r="458" spans="14:27" ht="16" x14ac:dyDescent="0.2">
      <c r="N458" s="1" t="s">
        <v>85</v>
      </c>
      <c r="O458" s="4" t="s">
        <v>203</v>
      </c>
      <c r="P458" s="4" t="s">
        <v>465</v>
      </c>
      <c r="V458" s="1"/>
      <c r="Z458"/>
      <c r="AA458"/>
    </row>
    <row r="459" spans="14:27" ht="16" x14ac:dyDescent="0.2">
      <c r="N459" s="1" t="s">
        <v>85</v>
      </c>
      <c r="O459" s="4" t="s">
        <v>203</v>
      </c>
      <c r="P459" s="4" t="s">
        <v>468</v>
      </c>
      <c r="V459" s="1"/>
      <c r="Z459"/>
      <c r="AA459"/>
    </row>
    <row r="460" spans="14:27" ht="16" x14ac:dyDescent="0.2">
      <c r="N460" s="1" t="s">
        <v>85</v>
      </c>
      <c r="O460" s="4" t="s">
        <v>203</v>
      </c>
      <c r="P460" s="4" t="s">
        <v>471</v>
      </c>
      <c r="V460" s="1"/>
      <c r="Z460"/>
      <c r="AA460"/>
    </row>
    <row r="461" spans="14:27" ht="16" x14ac:dyDescent="0.2">
      <c r="N461" s="1" t="s">
        <v>85</v>
      </c>
      <c r="O461" s="4" t="s">
        <v>203</v>
      </c>
      <c r="P461" s="4" t="s">
        <v>474</v>
      </c>
      <c r="V461" s="1"/>
      <c r="Z461"/>
      <c r="AA461"/>
    </row>
    <row r="462" spans="14:27" ht="16" x14ac:dyDescent="0.2">
      <c r="N462" s="1" t="s">
        <v>85</v>
      </c>
      <c r="O462" s="4" t="s">
        <v>203</v>
      </c>
      <c r="P462" s="4" t="s">
        <v>477</v>
      </c>
      <c r="V462" s="1"/>
      <c r="Z462"/>
      <c r="AA462"/>
    </row>
    <row r="463" spans="14:27" ht="16" x14ac:dyDescent="0.2">
      <c r="N463" s="1" t="s">
        <v>85</v>
      </c>
      <c r="O463" s="4" t="s">
        <v>203</v>
      </c>
      <c r="P463" s="4" t="s">
        <v>480</v>
      </c>
      <c r="V463" s="1"/>
      <c r="Z463"/>
      <c r="AA463"/>
    </row>
    <row r="464" spans="14:27" ht="16" x14ac:dyDescent="0.2">
      <c r="N464" s="1" t="s">
        <v>85</v>
      </c>
      <c r="O464" s="4" t="s">
        <v>203</v>
      </c>
      <c r="P464" s="4" t="s">
        <v>483</v>
      </c>
      <c r="V464" s="1"/>
      <c r="Z464"/>
      <c r="AA464"/>
    </row>
    <row r="465" spans="14:27" ht="16" x14ac:dyDescent="0.2">
      <c r="N465" s="1" t="s">
        <v>85</v>
      </c>
      <c r="O465" s="4" t="s">
        <v>203</v>
      </c>
      <c r="P465" s="4" t="s">
        <v>486</v>
      </c>
      <c r="V465" s="1"/>
      <c r="Z465"/>
      <c r="AA465"/>
    </row>
    <row r="466" spans="14:27" ht="16" x14ac:dyDescent="0.2">
      <c r="N466" s="1" t="s">
        <v>85</v>
      </c>
      <c r="O466" s="4" t="s">
        <v>203</v>
      </c>
      <c r="P466" s="4" t="s">
        <v>489</v>
      </c>
      <c r="V466" s="1"/>
      <c r="Z466"/>
      <c r="AA466"/>
    </row>
    <row r="467" spans="14:27" ht="16" x14ac:dyDescent="0.2">
      <c r="N467" s="1" t="s">
        <v>85</v>
      </c>
      <c r="O467" s="4" t="s">
        <v>203</v>
      </c>
      <c r="P467" s="4" t="s">
        <v>492</v>
      </c>
      <c r="V467" s="1"/>
      <c r="Z467"/>
      <c r="AA467"/>
    </row>
    <row r="468" spans="14:27" ht="16" x14ac:dyDescent="0.2">
      <c r="N468" s="1" t="s">
        <v>85</v>
      </c>
      <c r="O468" s="4" t="s">
        <v>203</v>
      </c>
      <c r="P468" s="4" t="s">
        <v>495</v>
      </c>
      <c r="V468" s="1"/>
      <c r="Z468"/>
      <c r="AA468"/>
    </row>
    <row r="469" spans="14:27" ht="16" x14ac:dyDescent="0.2">
      <c r="N469" s="1" t="s">
        <v>85</v>
      </c>
      <c r="O469" s="4" t="s">
        <v>200</v>
      </c>
      <c r="P469" s="4" t="s">
        <v>498</v>
      </c>
      <c r="V469" s="1"/>
      <c r="Z469"/>
      <c r="AA469"/>
    </row>
    <row r="470" spans="14:27" ht="16" x14ac:dyDescent="0.2">
      <c r="N470" s="1" t="s">
        <v>85</v>
      </c>
      <c r="O470" s="4" t="s">
        <v>200</v>
      </c>
      <c r="P470" s="4" t="s">
        <v>501</v>
      </c>
      <c r="V470" s="1"/>
      <c r="Z470"/>
      <c r="AA470"/>
    </row>
    <row r="471" spans="14:27" ht="16" x14ac:dyDescent="0.2">
      <c r="N471" s="1" t="s">
        <v>85</v>
      </c>
      <c r="O471" s="4" t="s">
        <v>200</v>
      </c>
      <c r="P471" s="4" t="s">
        <v>504</v>
      </c>
      <c r="V471" s="1"/>
      <c r="Z471"/>
      <c r="AA471"/>
    </row>
    <row r="472" spans="14:27" ht="16" x14ac:dyDescent="0.2">
      <c r="N472" s="1" t="s">
        <v>85</v>
      </c>
      <c r="O472" s="4" t="s">
        <v>200</v>
      </c>
      <c r="P472" s="4" t="s">
        <v>507</v>
      </c>
      <c r="V472" s="1"/>
      <c r="Z472"/>
      <c r="AA472"/>
    </row>
    <row r="473" spans="14:27" ht="16" x14ac:dyDescent="0.2">
      <c r="N473" s="1" t="s">
        <v>85</v>
      </c>
      <c r="O473" s="4" t="s">
        <v>200</v>
      </c>
      <c r="P473" s="4" t="s">
        <v>510</v>
      </c>
      <c r="V473" s="1"/>
      <c r="Z473"/>
      <c r="AA473"/>
    </row>
    <row r="474" spans="14:27" ht="16" x14ac:dyDescent="0.2">
      <c r="N474" s="1" t="s">
        <v>85</v>
      </c>
      <c r="O474" s="4" t="s">
        <v>196</v>
      </c>
      <c r="P474" s="4" t="s">
        <v>513</v>
      </c>
      <c r="V474" s="1"/>
      <c r="Z474"/>
      <c r="AA474"/>
    </row>
    <row r="475" spans="14:27" ht="16" x14ac:dyDescent="0.2">
      <c r="N475" s="1" t="s">
        <v>85</v>
      </c>
      <c r="O475" s="4" t="s">
        <v>221</v>
      </c>
      <c r="P475" s="4" t="s">
        <v>516</v>
      </c>
      <c r="V475" s="1"/>
      <c r="Z475"/>
      <c r="AA475"/>
    </row>
    <row r="476" spans="14:27" ht="16" x14ac:dyDescent="0.2">
      <c r="N476" s="1" t="s">
        <v>85</v>
      </c>
      <c r="O476" s="4" t="s">
        <v>221</v>
      </c>
      <c r="P476" s="4" t="s">
        <v>519</v>
      </c>
      <c r="V476" s="1"/>
      <c r="Z476"/>
      <c r="AA476"/>
    </row>
    <row r="477" spans="14:27" ht="16" x14ac:dyDescent="0.2">
      <c r="N477" s="1" t="s">
        <v>85</v>
      </c>
      <c r="O477" s="4" t="s">
        <v>221</v>
      </c>
      <c r="P477" s="4" t="s">
        <v>522</v>
      </c>
      <c r="V477" s="1"/>
      <c r="Z477"/>
      <c r="AA477"/>
    </row>
    <row r="478" spans="14:27" ht="16" x14ac:dyDescent="0.2">
      <c r="N478" s="1" t="s">
        <v>85</v>
      </c>
      <c r="O478" s="4" t="s">
        <v>221</v>
      </c>
      <c r="P478" s="4" t="s">
        <v>525</v>
      </c>
      <c r="V478" s="1"/>
      <c r="Z478"/>
      <c r="AA478"/>
    </row>
    <row r="479" spans="14:27" ht="16" x14ac:dyDescent="0.2">
      <c r="N479" s="1" t="s">
        <v>85</v>
      </c>
      <c r="O479" s="4" t="s">
        <v>221</v>
      </c>
      <c r="P479" s="4" t="s">
        <v>528</v>
      </c>
      <c r="V479" s="1"/>
      <c r="Z479"/>
      <c r="AA479"/>
    </row>
    <row r="480" spans="14:27" ht="16" x14ac:dyDescent="0.2">
      <c r="N480" s="1" t="s">
        <v>85</v>
      </c>
      <c r="O480" s="4" t="s">
        <v>221</v>
      </c>
      <c r="P480" s="4" t="s">
        <v>531</v>
      </c>
      <c r="V480" s="1"/>
      <c r="Z480"/>
      <c r="AA480"/>
    </row>
    <row r="481" spans="14:27" ht="16" x14ac:dyDescent="0.2">
      <c r="N481" s="1" t="s">
        <v>85</v>
      </c>
      <c r="O481" s="4" t="s">
        <v>221</v>
      </c>
      <c r="P481" s="4" t="s">
        <v>534</v>
      </c>
      <c r="V481" s="1"/>
      <c r="Z481"/>
      <c r="AA481"/>
    </row>
    <row r="482" spans="14:27" ht="16" x14ac:dyDescent="0.2">
      <c r="N482" s="1" t="s">
        <v>85</v>
      </c>
      <c r="O482" s="4" t="s">
        <v>221</v>
      </c>
      <c r="P482" s="4" t="s">
        <v>537</v>
      </c>
      <c r="V482" s="1"/>
      <c r="Z482"/>
      <c r="AA482"/>
    </row>
    <row r="483" spans="14:27" ht="16" x14ac:dyDescent="0.2">
      <c r="N483" s="1" t="s">
        <v>85</v>
      </c>
      <c r="O483" s="4" t="s">
        <v>141</v>
      </c>
      <c r="P483" s="4" t="s">
        <v>540</v>
      </c>
      <c r="V483" s="1"/>
      <c r="Z483"/>
      <c r="AA483"/>
    </row>
    <row r="484" spans="14:27" ht="16" x14ac:dyDescent="0.2">
      <c r="N484" s="1" t="s">
        <v>85</v>
      </c>
      <c r="O484" s="4" t="s">
        <v>141</v>
      </c>
      <c r="P484" s="4" t="s">
        <v>543</v>
      </c>
      <c r="V484" s="1"/>
      <c r="Z484"/>
      <c r="AA484"/>
    </row>
    <row r="485" spans="14:27" ht="16" x14ac:dyDescent="0.2">
      <c r="N485" s="1" t="s">
        <v>85</v>
      </c>
      <c r="O485" s="4" t="s">
        <v>141</v>
      </c>
      <c r="P485" s="4" t="s">
        <v>546</v>
      </c>
      <c r="V485" s="1"/>
      <c r="Z485"/>
      <c r="AA485"/>
    </row>
    <row r="486" spans="14:27" ht="16" x14ac:dyDescent="0.2">
      <c r="N486" s="1" t="s">
        <v>85</v>
      </c>
      <c r="O486" s="4" t="s">
        <v>141</v>
      </c>
      <c r="P486" s="4" t="s">
        <v>549</v>
      </c>
      <c r="V486" s="1"/>
      <c r="Z486"/>
      <c r="AA486"/>
    </row>
    <row r="487" spans="14:27" ht="16" x14ac:dyDescent="0.2">
      <c r="N487" s="1" t="s">
        <v>85</v>
      </c>
      <c r="O487" s="4" t="s">
        <v>141</v>
      </c>
      <c r="P487" s="4" t="s">
        <v>552</v>
      </c>
      <c r="V487" s="1"/>
      <c r="Z487"/>
      <c r="AA487"/>
    </row>
    <row r="488" spans="14:27" ht="16" x14ac:dyDescent="0.2">
      <c r="N488" s="1" t="s">
        <v>85</v>
      </c>
      <c r="O488" s="4" t="s">
        <v>141</v>
      </c>
      <c r="P488" s="4" t="s">
        <v>555</v>
      </c>
      <c r="V488" s="1"/>
      <c r="Z488"/>
      <c r="AA488"/>
    </row>
    <row r="489" spans="14:27" ht="16" x14ac:dyDescent="0.2">
      <c r="N489" s="1" t="s">
        <v>85</v>
      </c>
      <c r="O489" s="4" t="s">
        <v>141</v>
      </c>
      <c r="P489" s="4" t="s">
        <v>558</v>
      </c>
      <c r="V489" s="1"/>
      <c r="Z489"/>
      <c r="AA489"/>
    </row>
    <row r="490" spans="14:27" ht="16" x14ac:dyDescent="0.2">
      <c r="N490" s="1" t="s">
        <v>85</v>
      </c>
      <c r="O490" s="4" t="s">
        <v>141</v>
      </c>
      <c r="P490" s="4" t="s">
        <v>561</v>
      </c>
      <c r="V490" s="1"/>
      <c r="Z490"/>
      <c r="AA490"/>
    </row>
    <row r="491" spans="14:27" ht="16" x14ac:dyDescent="0.2">
      <c r="N491" s="1" t="s">
        <v>85</v>
      </c>
      <c r="O491" s="4" t="s">
        <v>217</v>
      </c>
      <c r="P491" s="4" t="s">
        <v>564</v>
      </c>
      <c r="V491" s="1"/>
      <c r="Z491"/>
      <c r="AA491"/>
    </row>
    <row r="492" spans="14:27" ht="16" x14ac:dyDescent="0.2">
      <c r="N492" s="1" t="s">
        <v>85</v>
      </c>
      <c r="O492" s="4" t="s">
        <v>217</v>
      </c>
      <c r="P492" s="4" t="s">
        <v>567</v>
      </c>
      <c r="V492" s="1"/>
      <c r="Z492"/>
      <c r="AA492"/>
    </row>
    <row r="493" spans="14:27" ht="16" x14ac:dyDescent="0.2">
      <c r="N493" s="1" t="s">
        <v>85</v>
      </c>
      <c r="O493" s="4" t="s">
        <v>217</v>
      </c>
      <c r="P493" s="4" t="s">
        <v>570</v>
      </c>
      <c r="V493" s="1"/>
      <c r="Z493"/>
      <c r="AA493"/>
    </row>
    <row r="494" spans="14:27" ht="16" x14ac:dyDescent="0.2">
      <c r="N494" s="1" t="s">
        <v>85</v>
      </c>
      <c r="O494" s="4" t="s">
        <v>217</v>
      </c>
      <c r="P494" s="4" t="s">
        <v>573</v>
      </c>
      <c r="V494" s="1"/>
      <c r="Z494"/>
      <c r="AA494"/>
    </row>
    <row r="495" spans="14:27" ht="16" x14ac:dyDescent="0.2">
      <c r="N495" s="1" t="s">
        <v>85</v>
      </c>
      <c r="O495" s="4" t="s">
        <v>217</v>
      </c>
      <c r="P495" s="4" t="s">
        <v>576</v>
      </c>
      <c r="V495" s="1"/>
      <c r="Z495"/>
      <c r="AA495"/>
    </row>
    <row r="496" spans="14:27" ht="16" x14ac:dyDescent="0.2">
      <c r="N496" s="1" t="s">
        <v>85</v>
      </c>
      <c r="O496" s="4" t="s">
        <v>217</v>
      </c>
      <c r="P496" s="4" t="s">
        <v>579</v>
      </c>
      <c r="V496" s="1"/>
      <c r="Z496"/>
      <c r="AA496"/>
    </row>
    <row r="497" spans="14:27" ht="16" x14ac:dyDescent="0.2">
      <c r="N497" s="1" t="s">
        <v>85</v>
      </c>
      <c r="O497" s="4" t="s">
        <v>217</v>
      </c>
      <c r="P497" s="4" t="s">
        <v>582</v>
      </c>
      <c r="V497" s="1"/>
      <c r="Z497"/>
      <c r="AA497"/>
    </row>
    <row r="498" spans="14:27" ht="16" x14ac:dyDescent="0.2">
      <c r="N498" s="1" t="s">
        <v>85</v>
      </c>
      <c r="O498" s="4" t="s">
        <v>217</v>
      </c>
      <c r="P498" s="4" t="s">
        <v>585</v>
      </c>
      <c r="V498" s="1"/>
      <c r="Z498"/>
      <c r="AA498"/>
    </row>
    <row r="499" spans="14:27" ht="16" x14ac:dyDescent="0.2">
      <c r="N499" s="1" t="s">
        <v>85</v>
      </c>
      <c r="O499" s="4" t="s">
        <v>214</v>
      </c>
      <c r="P499" s="4" t="s">
        <v>588</v>
      </c>
      <c r="V499" s="1"/>
      <c r="Z499"/>
      <c r="AA499"/>
    </row>
    <row r="500" spans="14:27" ht="16" x14ac:dyDescent="0.2">
      <c r="N500" s="1" t="s">
        <v>85</v>
      </c>
      <c r="O500" s="4" t="s">
        <v>214</v>
      </c>
      <c r="P500" s="4" t="s">
        <v>591</v>
      </c>
      <c r="V500" s="1"/>
      <c r="Z500"/>
      <c r="AA500"/>
    </row>
    <row r="501" spans="14:27" ht="16" x14ac:dyDescent="0.2">
      <c r="N501" s="1" t="s">
        <v>85</v>
      </c>
      <c r="O501" s="4" t="s">
        <v>214</v>
      </c>
      <c r="P501" s="4" t="s">
        <v>594</v>
      </c>
      <c r="V501" s="1"/>
      <c r="Z501"/>
      <c r="AA501"/>
    </row>
    <row r="502" spans="14:27" ht="16" x14ac:dyDescent="0.2">
      <c r="N502" s="1" t="s">
        <v>85</v>
      </c>
      <c r="O502" s="4" t="s">
        <v>251</v>
      </c>
      <c r="P502" s="4" t="s">
        <v>597</v>
      </c>
      <c r="V502" s="1"/>
      <c r="Z502"/>
      <c r="AA502"/>
    </row>
    <row r="503" spans="14:27" ht="16" x14ac:dyDescent="0.2">
      <c r="N503" s="1" t="s">
        <v>85</v>
      </c>
      <c r="O503" s="4" t="s">
        <v>251</v>
      </c>
      <c r="P503" s="4" t="s">
        <v>600</v>
      </c>
      <c r="V503" s="1"/>
      <c r="Z503"/>
      <c r="AA503"/>
    </row>
    <row r="504" spans="14:27" ht="16" x14ac:dyDescent="0.2">
      <c r="N504" s="1" t="s">
        <v>85</v>
      </c>
      <c r="O504" s="4" t="s">
        <v>251</v>
      </c>
      <c r="P504" s="4" t="s">
        <v>603</v>
      </c>
      <c r="V504" s="1"/>
      <c r="Z504"/>
      <c r="AA504"/>
    </row>
    <row r="505" spans="14:27" ht="16" x14ac:dyDescent="0.2">
      <c r="N505" s="1" t="s">
        <v>85</v>
      </c>
      <c r="O505" s="4" t="s">
        <v>251</v>
      </c>
      <c r="P505" s="4" t="s">
        <v>606</v>
      </c>
      <c r="V505" s="1"/>
      <c r="Z505"/>
      <c r="AA505"/>
    </row>
    <row r="506" spans="14:27" ht="16" x14ac:dyDescent="0.2">
      <c r="N506" s="1" t="s">
        <v>85</v>
      </c>
      <c r="O506" s="4" t="s">
        <v>251</v>
      </c>
      <c r="P506" s="4" t="s">
        <v>609</v>
      </c>
      <c r="V506" s="1"/>
      <c r="Z506"/>
      <c r="AA506"/>
    </row>
    <row r="507" spans="14:27" ht="16" x14ac:dyDescent="0.2">
      <c r="N507" s="1" t="s">
        <v>85</v>
      </c>
      <c r="O507" s="4" t="s">
        <v>251</v>
      </c>
      <c r="P507" s="4" t="s">
        <v>612</v>
      </c>
      <c r="V507" s="1"/>
      <c r="Z507"/>
      <c r="AA507"/>
    </row>
    <row r="508" spans="14:27" ht="16" x14ac:dyDescent="0.2">
      <c r="N508" s="1" t="s">
        <v>85</v>
      </c>
      <c r="O508" s="4" t="s">
        <v>251</v>
      </c>
      <c r="P508" s="4" t="s">
        <v>615</v>
      </c>
      <c r="V508" s="1"/>
      <c r="Z508"/>
      <c r="AA508"/>
    </row>
    <row r="509" spans="14:27" ht="16" x14ac:dyDescent="0.2">
      <c r="N509" s="1" t="s">
        <v>85</v>
      </c>
      <c r="O509" s="4" t="s">
        <v>251</v>
      </c>
      <c r="P509" s="4" t="s">
        <v>618</v>
      </c>
      <c r="V509" s="1"/>
      <c r="Z509"/>
      <c r="AA509"/>
    </row>
    <row r="510" spans="14:27" ht="16" x14ac:dyDescent="0.2">
      <c r="N510" s="1" t="s">
        <v>85</v>
      </c>
      <c r="O510" s="4" t="s">
        <v>251</v>
      </c>
      <c r="P510" s="4" t="s">
        <v>621</v>
      </c>
      <c r="V510" s="1"/>
      <c r="Z510"/>
      <c r="AA510"/>
    </row>
    <row r="511" spans="14:27" ht="16" x14ac:dyDescent="0.2">
      <c r="N511" s="1" t="s">
        <v>85</v>
      </c>
      <c r="O511" s="4" t="s">
        <v>251</v>
      </c>
      <c r="P511" s="4" t="s">
        <v>624</v>
      </c>
      <c r="V511" s="1"/>
      <c r="Z511"/>
      <c r="AA511"/>
    </row>
    <row r="512" spans="14:27" ht="16" x14ac:dyDescent="0.2">
      <c r="N512" s="1" t="s">
        <v>85</v>
      </c>
      <c r="O512" s="4" t="s">
        <v>248</v>
      </c>
      <c r="P512" s="4" t="s">
        <v>627</v>
      </c>
      <c r="V512" s="1"/>
      <c r="Z512"/>
      <c r="AA512"/>
    </row>
    <row r="513" spans="14:27" ht="16" x14ac:dyDescent="0.2">
      <c r="N513" s="1" t="s">
        <v>85</v>
      </c>
      <c r="O513" s="4" t="s">
        <v>248</v>
      </c>
      <c r="P513" s="4" t="s">
        <v>630</v>
      </c>
      <c r="V513" s="1"/>
      <c r="Z513"/>
      <c r="AA513"/>
    </row>
    <row r="514" spans="14:27" ht="16" x14ac:dyDescent="0.2">
      <c r="N514" s="1" t="s">
        <v>85</v>
      </c>
      <c r="O514" s="4" t="s">
        <v>248</v>
      </c>
      <c r="P514" s="4" t="s">
        <v>633</v>
      </c>
      <c r="V514" s="1"/>
      <c r="Z514"/>
      <c r="AA514"/>
    </row>
    <row r="515" spans="14:27" ht="16" x14ac:dyDescent="0.2">
      <c r="N515" s="1" t="s">
        <v>85</v>
      </c>
      <c r="O515" s="4" t="s">
        <v>248</v>
      </c>
      <c r="P515" s="4" t="s">
        <v>636</v>
      </c>
      <c r="V515" s="1"/>
      <c r="Z515"/>
      <c r="AA515"/>
    </row>
    <row r="516" spans="14:27" ht="16" x14ac:dyDescent="0.2">
      <c r="N516" s="1" t="s">
        <v>85</v>
      </c>
      <c r="O516" s="4" t="s">
        <v>248</v>
      </c>
      <c r="P516" s="4" t="s">
        <v>639</v>
      </c>
      <c r="V516" s="1"/>
      <c r="Z516"/>
      <c r="AA516"/>
    </row>
    <row r="517" spans="14:27" ht="16" x14ac:dyDescent="0.2">
      <c r="N517" s="1" t="s">
        <v>85</v>
      </c>
      <c r="O517" s="4" t="s">
        <v>248</v>
      </c>
      <c r="P517" s="4" t="s">
        <v>642</v>
      </c>
      <c r="V517" s="1"/>
      <c r="Z517"/>
      <c r="AA517"/>
    </row>
    <row r="518" spans="14:27" ht="16" x14ac:dyDescent="0.2">
      <c r="N518" s="1" t="s">
        <v>85</v>
      </c>
      <c r="O518" s="4" t="s">
        <v>248</v>
      </c>
      <c r="P518" s="4" t="s">
        <v>645</v>
      </c>
      <c r="V518" s="1"/>
      <c r="Z518"/>
      <c r="AA518"/>
    </row>
    <row r="519" spans="14:27" ht="16" x14ac:dyDescent="0.2">
      <c r="N519" s="1" t="s">
        <v>85</v>
      </c>
      <c r="O519" s="4" t="s">
        <v>248</v>
      </c>
      <c r="P519" s="4" t="s">
        <v>648</v>
      </c>
      <c r="V519" s="1"/>
      <c r="Z519"/>
      <c r="AA519"/>
    </row>
    <row r="520" spans="14:27" ht="16" x14ac:dyDescent="0.2">
      <c r="N520" s="1" t="s">
        <v>85</v>
      </c>
      <c r="O520" s="4" t="s">
        <v>248</v>
      </c>
      <c r="P520" s="4" t="s">
        <v>651</v>
      </c>
      <c r="V520" s="1"/>
      <c r="Z520"/>
      <c r="AA520"/>
    </row>
    <row r="521" spans="14:27" ht="16" x14ac:dyDescent="0.2">
      <c r="N521" s="1" t="s">
        <v>85</v>
      </c>
      <c r="O521" s="4" t="s">
        <v>248</v>
      </c>
      <c r="P521" s="4" t="s">
        <v>654</v>
      </c>
      <c r="V521" s="1"/>
      <c r="Z521"/>
      <c r="AA521"/>
    </row>
    <row r="522" spans="14:27" ht="16" x14ac:dyDescent="0.2">
      <c r="N522" s="1" t="s">
        <v>85</v>
      </c>
      <c r="O522" s="4" t="s">
        <v>260</v>
      </c>
      <c r="P522" s="4" t="s">
        <v>657</v>
      </c>
      <c r="V522" s="1"/>
      <c r="Z522"/>
      <c r="AA522"/>
    </row>
    <row r="523" spans="14:27" ht="16" x14ac:dyDescent="0.2">
      <c r="N523" s="1" t="s">
        <v>85</v>
      </c>
      <c r="O523" s="4" t="s">
        <v>260</v>
      </c>
      <c r="P523" s="4" t="s">
        <v>659</v>
      </c>
      <c r="V523" s="1"/>
      <c r="Z523"/>
      <c r="AA523"/>
    </row>
    <row r="524" spans="14:27" ht="16" x14ac:dyDescent="0.2">
      <c r="N524" s="1" t="s">
        <v>85</v>
      </c>
      <c r="O524" s="4" t="s">
        <v>260</v>
      </c>
      <c r="P524" s="4" t="s">
        <v>661</v>
      </c>
      <c r="V524" s="1"/>
      <c r="Z524"/>
      <c r="AA524"/>
    </row>
    <row r="525" spans="14:27" ht="16" x14ac:dyDescent="0.2">
      <c r="N525" s="1" t="s">
        <v>85</v>
      </c>
      <c r="O525" s="4" t="s">
        <v>260</v>
      </c>
      <c r="P525" s="4" t="s">
        <v>663</v>
      </c>
      <c r="V525" s="1"/>
      <c r="Z525"/>
      <c r="AA525"/>
    </row>
    <row r="526" spans="14:27" ht="16" x14ac:dyDescent="0.2">
      <c r="N526" s="1" t="s">
        <v>85</v>
      </c>
      <c r="O526" s="4" t="s">
        <v>260</v>
      </c>
      <c r="P526" s="4" t="s">
        <v>665</v>
      </c>
      <c r="V526" s="1"/>
      <c r="Z526"/>
      <c r="AA526"/>
    </row>
    <row r="527" spans="14:27" ht="16" x14ac:dyDescent="0.2">
      <c r="N527" s="1" t="s">
        <v>85</v>
      </c>
      <c r="O527" s="4" t="s">
        <v>260</v>
      </c>
      <c r="P527" s="4" t="s">
        <v>667</v>
      </c>
      <c r="V527" s="1"/>
      <c r="Z527"/>
      <c r="AA527"/>
    </row>
    <row r="528" spans="14:27" ht="16" x14ac:dyDescent="0.2">
      <c r="N528" s="1" t="s">
        <v>85</v>
      </c>
      <c r="O528" s="4" t="s">
        <v>260</v>
      </c>
      <c r="P528" s="4" t="s">
        <v>669</v>
      </c>
      <c r="V528" s="1"/>
      <c r="Z528"/>
      <c r="AA528"/>
    </row>
    <row r="529" spans="14:27" ht="16" x14ac:dyDescent="0.2">
      <c r="N529" s="1" t="s">
        <v>85</v>
      </c>
      <c r="O529" s="4" t="s">
        <v>254</v>
      </c>
      <c r="P529" s="4" t="s">
        <v>671</v>
      </c>
      <c r="V529" s="1"/>
      <c r="Z529"/>
      <c r="AA529"/>
    </row>
    <row r="530" spans="14:27" ht="16" x14ac:dyDescent="0.2">
      <c r="N530" s="1" t="s">
        <v>85</v>
      </c>
      <c r="O530" s="4" t="s">
        <v>254</v>
      </c>
      <c r="P530" s="4" t="s">
        <v>673</v>
      </c>
      <c r="V530" s="1"/>
      <c r="Z530"/>
      <c r="AA530"/>
    </row>
    <row r="531" spans="14:27" ht="16" x14ac:dyDescent="0.2">
      <c r="N531" s="1" t="s">
        <v>85</v>
      </c>
      <c r="O531" s="4" t="s">
        <v>254</v>
      </c>
      <c r="P531" s="4" t="s">
        <v>675</v>
      </c>
      <c r="V531" s="1"/>
      <c r="Z531"/>
      <c r="AA531"/>
    </row>
    <row r="532" spans="14:27" ht="16" x14ac:dyDescent="0.2">
      <c r="N532" s="1" t="s">
        <v>85</v>
      </c>
      <c r="O532" s="4" t="s">
        <v>254</v>
      </c>
      <c r="P532" s="4" t="s">
        <v>677</v>
      </c>
      <c r="V532" s="1"/>
      <c r="Z532"/>
      <c r="AA532"/>
    </row>
    <row r="533" spans="14:27" ht="16" x14ac:dyDescent="0.2">
      <c r="N533" s="1" t="s">
        <v>85</v>
      </c>
      <c r="O533" s="4" t="s">
        <v>254</v>
      </c>
      <c r="P533" s="4" t="s">
        <v>679</v>
      </c>
      <c r="V533" s="1"/>
      <c r="Z533"/>
      <c r="AA533"/>
    </row>
    <row r="534" spans="14:27" ht="16" x14ac:dyDescent="0.2">
      <c r="N534" s="1" t="s">
        <v>85</v>
      </c>
      <c r="O534" s="4" t="s">
        <v>254</v>
      </c>
      <c r="P534" s="4" t="s">
        <v>681</v>
      </c>
      <c r="V534" s="1"/>
      <c r="Z534"/>
      <c r="AA534"/>
    </row>
    <row r="535" spans="14:27" ht="16" x14ac:dyDescent="0.2">
      <c r="N535" s="1" t="s">
        <v>85</v>
      </c>
      <c r="O535" s="4" t="s">
        <v>254</v>
      </c>
      <c r="P535" s="4" t="s">
        <v>683</v>
      </c>
      <c r="V535" s="1"/>
      <c r="Z535"/>
      <c r="AA535"/>
    </row>
    <row r="536" spans="14:27" ht="16" x14ac:dyDescent="0.2">
      <c r="N536" s="1" t="s">
        <v>85</v>
      </c>
      <c r="O536" s="4" t="s">
        <v>254</v>
      </c>
      <c r="P536" s="4" t="s">
        <v>685</v>
      </c>
      <c r="V536" s="1"/>
      <c r="Z536"/>
      <c r="AA536"/>
    </row>
    <row r="537" spans="14:27" ht="16" x14ac:dyDescent="0.2">
      <c r="N537" s="1" t="s">
        <v>85</v>
      </c>
      <c r="O537" s="4" t="s">
        <v>254</v>
      </c>
      <c r="P537" s="4" t="s">
        <v>687</v>
      </c>
      <c r="V537" s="1"/>
      <c r="Z537"/>
      <c r="AA537"/>
    </row>
    <row r="538" spans="14:27" ht="16" x14ac:dyDescent="0.2">
      <c r="N538" s="1" t="s">
        <v>85</v>
      </c>
      <c r="O538" s="4" t="s">
        <v>254</v>
      </c>
      <c r="P538" s="4" t="s">
        <v>689</v>
      </c>
      <c r="V538" s="1"/>
      <c r="Z538"/>
      <c r="AA538"/>
    </row>
    <row r="539" spans="14:27" ht="16" x14ac:dyDescent="0.2">
      <c r="N539" s="1" t="s">
        <v>85</v>
      </c>
      <c r="O539" s="4" t="s">
        <v>254</v>
      </c>
      <c r="P539" s="4" t="s">
        <v>691</v>
      </c>
      <c r="V539" s="1"/>
      <c r="Z539"/>
      <c r="AA539"/>
    </row>
    <row r="540" spans="14:27" ht="16" x14ac:dyDescent="0.2">
      <c r="N540" s="1" t="s">
        <v>85</v>
      </c>
      <c r="O540" s="4" t="s">
        <v>257</v>
      </c>
      <c r="P540" s="4" t="s">
        <v>693</v>
      </c>
      <c r="V540" s="1"/>
      <c r="Z540"/>
      <c r="AA540"/>
    </row>
    <row r="541" spans="14:27" ht="16" x14ac:dyDescent="0.2">
      <c r="N541" s="1" t="s">
        <v>85</v>
      </c>
      <c r="O541" s="4" t="s">
        <v>257</v>
      </c>
      <c r="P541" s="4" t="s">
        <v>695</v>
      </c>
      <c r="V541" s="1"/>
      <c r="Z541"/>
      <c r="AA541"/>
    </row>
    <row r="542" spans="14:27" ht="16" x14ac:dyDescent="0.2">
      <c r="N542" s="1" t="s">
        <v>85</v>
      </c>
      <c r="O542" s="4" t="s">
        <v>257</v>
      </c>
      <c r="P542" s="4" t="s">
        <v>697</v>
      </c>
      <c r="V542" s="1"/>
      <c r="Z542"/>
      <c r="AA542"/>
    </row>
    <row r="543" spans="14:27" ht="16" x14ac:dyDescent="0.2">
      <c r="N543" s="1" t="s">
        <v>85</v>
      </c>
      <c r="O543" s="4" t="s">
        <v>257</v>
      </c>
      <c r="P543" s="4" t="s">
        <v>699</v>
      </c>
      <c r="V543" s="1"/>
      <c r="Z543"/>
      <c r="AA543"/>
    </row>
    <row r="544" spans="14:27" ht="16" x14ac:dyDescent="0.2">
      <c r="N544" s="1" t="s">
        <v>85</v>
      </c>
      <c r="O544" s="4" t="s">
        <v>257</v>
      </c>
      <c r="P544" s="4" t="s">
        <v>701</v>
      </c>
      <c r="V544" s="1"/>
      <c r="Z544"/>
      <c r="AA544"/>
    </row>
    <row r="545" spans="14:27" ht="16" x14ac:dyDescent="0.2">
      <c r="N545" s="1" t="s">
        <v>85</v>
      </c>
      <c r="O545" s="4" t="s">
        <v>257</v>
      </c>
      <c r="P545" s="4" t="s">
        <v>703</v>
      </c>
      <c r="V545" s="1"/>
      <c r="Z545"/>
      <c r="AA545"/>
    </row>
    <row r="546" spans="14:27" ht="16" x14ac:dyDescent="0.2">
      <c r="N546" s="1" t="s">
        <v>85</v>
      </c>
      <c r="O546" s="4" t="s">
        <v>257</v>
      </c>
      <c r="P546" s="4" t="s">
        <v>705</v>
      </c>
      <c r="V546" s="1"/>
      <c r="Z546"/>
      <c r="AA546"/>
    </row>
    <row r="547" spans="14:27" ht="16" x14ac:dyDescent="0.2">
      <c r="N547" s="1" t="s">
        <v>85</v>
      </c>
      <c r="O547" s="4" t="s">
        <v>224</v>
      </c>
      <c r="P547" s="4" t="s">
        <v>707</v>
      </c>
      <c r="V547" s="1"/>
      <c r="Z547"/>
      <c r="AA547"/>
    </row>
    <row r="548" spans="14:27" ht="16" x14ac:dyDescent="0.2">
      <c r="N548" s="1" t="s">
        <v>85</v>
      </c>
      <c r="O548" s="4" t="s">
        <v>224</v>
      </c>
      <c r="P548" s="4" t="s">
        <v>709</v>
      </c>
      <c r="V548" s="1"/>
      <c r="Z548"/>
      <c r="AA548"/>
    </row>
    <row r="549" spans="14:27" ht="16" x14ac:dyDescent="0.2">
      <c r="N549" s="1" t="s">
        <v>85</v>
      </c>
      <c r="O549" s="4" t="s">
        <v>224</v>
      </c>
      <c r="P549" s="4" t="s">
        <v>711</v>
      </c>
      <c r="V549" s="1"/>
      <c r="Z549"/>
      <c r="AA549"/>
    </row>
    <row r="550" spans="14:27" ht="16" x14ac:dyDescent="0.2">
      <c r="N550" s="1" t="s">
        <v>85</v>
      </c>
      <c r="O550" s="4" t="s">
        <v>224</v>
      </c>
      <c r="P550" s="4" t="s">
        <v>713</v>
      </c>
      <c r="V550" s="1"/>
      <c r="Z550"/>
      <c r="AA550"/>
    </row>
    <row r="551" spans="14:27" ht="16" x14ac:dyDescent="0.2">
      <c r="N551" s="1" t="s">
        <v>85</v>
      </c>
      <c r="O551" s="4" t="s">
        <v>224</v>
      </c>
      <c r="P551" s="4" t="s">
        <v>715</v>
      </c>
      <c r="V551" s="1"/>
      <c r="Z551"/>
      <c r="AA551"/>
    </row>
    <row r="552" spans="14:27" ht="16" x14ac:dyDescent="0.2">
      <c r="N552" s="1" t="s">
        <v>85</v>
      </c>
      <c r="O552" s="4" t="s">
        <v>227</v>
      </c>
      <c r="P552" s="4" t="s">
        <v>717</v>
      </c>
      <c r="V552" s="1"/>
      <c r="Z552"/>
      <c r="AA552"/>
    </row>
    <row r="553" spans="14:27" ht="16" x14ac:dyDescent="0.2">
      <c r="N553" s="1" t="s">
        <v>85</v>
      </c>
      <c r="O553" s="4" t="s">
        <v>227</v>
      </c>
      <c r="P553" s="4" t="s">
        <v>719</v>
      </c>
      <c r="V553" s="1"/>
      <c r="Z553"/>
      <c r="AA553"/>
    </row>
    <row r="554" spans="14:27" ht="16" x14ac:dyDescent="0.2">
      <c r="N554" s="1" t="s">
        <v>85</v>
      </c>
      <c r="O554" s="4" t="s">
        <v>227</v>
      </c>
      <c r="P554" s="4" t="s">
        <v>721</v>
      </c>
      <c r="V554" s="1"/>
      <c r="Z554"/>
      <c r="AA554"/>
    </row>
    <row r="555" spans="14:27" ht="16" x14ac:dyDescent="0.2">
      <c r="N555" s="1" t="s">
        <v>85</v>
      </c>
      <c r="O555" s="4" t="s">
        <v>227</v>
      </c>
      <c r="P555" s="4" t="s">
        <v>723</v>
      </c>
      <c r="V555" s="1"/>
      <c r="Z555"/>
      <c r="AA555"/>
    </row>
    <row r="556" spans="14:27" ht="16" x14ac:dyDescent="0.2">
      <c r="N556" s="1" t="s">
        <v>85</v>
      </c>
      <c r="O556" s="4" t="s">
        <v>227</v>
      </c>
      <c r="P556" s="4" t="s">
        <v>725</v>
      </c>
      <c r="V556" s="1"/>
      <c r="Z556"/>
      <c r="AA556"/>
    </row>
    <row r="557" spans="14:27" ht="16" x14ac:dyDescent="0.2">
      <c r="N557" s="1" t="s">
        <v>85</v>
      </c>
      <c r="O557" s="4" t="s">
        <v>227</v>
      </c>
      <c r="P557" s="4" t="s">
        <v>727</v>
      </c>
      <c r="V557" s="1"/>
      <c r="Z557"/>
      <c r="AA557"/>
    </row>
    <row r="558" spans="14:27" ht="16" x14ac:dyDescent="0.2">
      <c r="N558" s="1" t="s">
        <v>85</v>
      </c>
      <c r="O558" s="4" t="s">
        <v>227</v>
      </c>
      <c r="P558" s="4" t="s">
        <v>729</v>
      </c>
      <c r="V558" s="1"/>
      <c r="Z558"/>
      <c r="AA558"/>
    </row>
    <row r="559" spans="14:27" ht="16" x14ac:dyDescent="0.2">
      <c r="N559" s="1" t="s">
        <v>85</v>
      </c>
      <c r="O559" s="4" t="s">
        <v>230</v>
      </c>
      <c r="P559" s="4" t="s">
        <v>731</v>
      </c>
      <c r="V559" s="1"/>
      <c r="Z559"/>
      <c r="AA559"/>
    </row>
    <row r="560" spans="14:27" ht="16" x14ac:dyDescent="0.2">
      <c r="N560" s="1" t="s">
        <v>85</v>
      </c>
      <c r="O560" s="4" t="s">
        <v>230</v>
      </c>
      <c r="P560" s="4" t="s">
        <v>733</v>
      </c>
      <c r="V560" s="1"/>
      <c r="Z560"/>
      <c r="AA560"/>
    </row>
    <row r="561" spans="14:27" ht="16" x14ac:dyDescent="0.2">
      <c r="N561" s="1" t="s">
        <v>85</v>
      </c>
      <c r="O561" s="4" t="s">
        <v>230</v>
      </c>
      <c r="P561" s="4" t="s">
        <v>735</v>
      </c>
      <c r="V561" s="1"/>
      <c r="Z561"/>
      <c r="AA561"/>
    </row>
    <row r="562" spans="14:27" ht="16" x14ac:dyDescent="0.2">
      <c r="N562" s="1" t="s">
        <v>85</v>
      </c>
      <c r="O562" s="4" t="s">
        <v>233</v>
      </c>
      <c r="P562" s="4" t="s">
        <v>737</v>
      </c>
      <c r="V562" s="1"/>
      <c r="Z562"/>
      <c r="AA562"/>
    </row>
    <row r="563" spans="14:27" ht="16" x14ac:dyDescent="0.2">
      <c r="N563" s="1" t="s">
        <v>85</v>
      </c>
      <c r="O563" s="4" t="s">
        <v>233</v>
      </c>
      <c r="P563" s="4" t="s">
        <v>739</v>
      </c>
      <c r="V563" s="1"/>
      <c r="Z563"/>
      <c r="AA563"/>
    </row>
    <row r="564" spans="14:27" ht="16" x14ac:dyDescent="0.2">
      <c r="N564" s="1" t="s">
        <v>85</v>
      </c>
      <c r="O564" s="4" t="s">
        <v>233</v>
      </c>
      <c r="P564" s="4" t="s">
        <v>741</v>
      </c>
      <c r="V564" s="1"/>
      <c r="Z564"/>
      <c r="AA564"/>
    </row>
    <row r="565" spans="14:27" ht="16" x14ac:dyDescent="0.2">
      <c r="N565" s="1" t="s">
        <v>85</v>
      </c>
      <c r="O565" s="4" t="s">
        <v>233</v>
      </c>
      <c r="P565" s="4" t="s">
        <v>743</v>
      </c>
      <c r="V565" s="1"/>
      <c r="Z565"/>
      <c r="AA565"/>
    </row>
    <row r="566" spans="14:27" ht="16" x14ac:dyDescent="0.2">
      <c r="N566" s="1" t="s">
        <v>85</v>
      </c>
      <c r="O566" s="4" t="s">
        <v>233</v>
      </c>
      <c r="P566" s="4" t="s">
        <v>745</v>
      </c>
      <c r="V566" s="1"/>
      <c r="Z566"/>
      <c r="AA566"/>
    </row>
    <row r="567" spans="14:27" ht="16" x14ac:dyDescent="0.2">
      <c r="N567" s="1" t="s">
        <v>85</v>
      </c>
      <c r="O567" s="4" t="s">
        <v>233</v>
      </c>
      <c r="P567" s="4" t="s">
        <v>747</v>
      </c>
      <c r="V567" s="1"/>
      <c r="Z567"/>
      <c r="AA567"/>
    </row>
    <row r="568" spans="14:27" ht="16" x14ac:dyDescent="0.2">
      <c r="N568" s="1" t="s">
        <v>85</v>
      </c>
      <c r="O568" s="4" t="s">
        <v>236</v>
      </c>
      <c r="P568" s="4" t="s">
        <v>749</v>
      </c>
      <c r="V568" s="1"/>
      <c r="Z568"/>
      <c r="AA568"/>
    </row>
    <row r="569" spans="14:27" ht="16" x14ac:dyDescent="0.2">
      <c r="N569" s="1" t="s">
        <v>85</v>
      </c>
      <c r="O569" s="4" t="s">
        <v>236</v>
      </c>
      <c r="P569" s="4" t="s">
        <v>751</v>
      </c>
      <c r="V569" s="1"/>
      <c r="Z569"/>
      <c r="AA569"/>
    </row>
    <row r="570" spans="14:27" ht="16" x14ac:dyDescent="0.2">
      <c r="N570" s="1" t="s">
        <v>85</v>
      </c>
      <c r="O570" s="4" t="s">
        <v>236</v>
      </c>
      <c r="P570" s="4" t="s">
        <v>753</v>
      </c>
      <c r="V570" s="1"/>
      <c r="Z570"/>
      <c r="AA570"/>
    </row>
    <row r="571" spans="14:27" ht="16" x14ac:dyDescent="0.2">
      <c r="N571" s="1" t="s">
        <v>85</v>
      </c>
      <c r="O571" s="4" t="s">
        <v>239</v>
      </c>
      <c r="P571" s="4" t="s">
        <v>755</v>
      </c>
      <c r="V571" s="1"/>
      <c r="Z571"/>
      <c r="AA571"/>
    </row>
    <row r="572" spans="14:27" ht="16" x14ac:dyDescent="0.2">
      <c r="N572" s="1" t="s">
        <v>85</v>
      </c>
      <c r="O572" s="4" t="s">
        <v>239</v>
      </c>
      <c r="P572" s="4" t="s">
        <v>757</v>
      </c>
      <c r="V572" s="1"/>
      <c r="Z572"/>
      <c r="AA572"/>
    </row>
    <row r="573" spans="14:27" ht="16" x14ac:dyDescent="0.2">
      <c r="N573" s="1" t="s">
        <v>85</v>
      </c>
      <c r="O573" s="4" t="s">
        <v>242</v>
      </c>
      <c r="P573" s="4" t="s">
        <v>759</v>
      </c>
      <c r="V573" s="1"/>
      <c r="Z573"/>
      <c r="AA573"/>
    </row>
    <row r="574" spans="14:27" ht="16" x14ac:dyDescent="0.2">
      <c r="N574" s="1" t="s">
        <v>85</v>
      </c>
      <c r="O574" s="4" t="s">
        <v>242</v>
      </c>
      <c r="P574" s="4" t="s">
        <v>761</v>
      </c>
      <c r="V574" s="1"/>
      <c r="Z574"/>
      <c r="AA574"/>
    </row>
    <row r="575" spans="14:27" ht="16" x14ac:dyDescent="0.2">
      <c r="N575" s="1" t="s">
        <v>85</v>
      </c>
      <c r="O575" s="4" t="s">
        <v>242</v>
      </c>
      <c r="P575" s="4" t="s">
        <v>763</v>
      </c>
      <c r="V575" s="1"/>
      <c r="Z575"/>
      <c r="AA575"/>
    </row>
    <row r="576" spans="14:27" ht="16" x14ac:dyDescent="0.2">
      <c r="N576" s="1" t="s">
        <v>85</v>
      </c>
      <c r="O576" s="4" t="s">
        <v>242</v>
      </c>
      <c r="P576" s="4" t="s">
        <v>765</v>
      </c>
      <c r="V576" s="1"/>
      <c r="Z576"/>
      <c r="AA576"/>
    </row>
    <row r="577" spans="14:27" ht="16" x14ac:dyDescent="0.2">
      <c r="N577" s="1" t="s">
        <v>85</v>
      </c>
      <c r="O577" s="4" t="s">
        <v>242</v>
      </c>
      <c r="P577" s="4" t="s">
        <v>767</v>
      </c>
      <c r="V577" s="1"/>
      <c r="Z577"/>
      <c r="AA577"/>
    </row>
    <row r="578" spans="14:27" ht="16" x14ac:dyDescent="0.2">
      <c r="N578" s="1" t="s">
        <v>85</v>
      </c>
      <c r="O578" s="4" t="s">
        <v>245</v>
      </c>
      <c r="P578" s="4" t="s">
        <v>768</v>
      </c>
      <c r="V578" s="1"/>
      <c r="Z578"/>
      <c r="AA578"/>
    </row>
    <row r="579" spans="14:27" ht="16" x14ac:dyDescent="0.2">
      <c r="N579" s="1" t="s">
        <v>85</v>
      </c>
      <c r="O579" s="4" t="s">
        <v>245</v>
      </c>
      <c r="P579" s="4" t="s">
        <v>591</v>
      </c>
      <c r="V579" s="1"/>
      <c r="Z579"/>
      <c r="AA579"/>
    </row>
    <row r="580" spans="14:27" ht="16" x14ac:dyDescent="0.2">
      <c r="N580" s="1" t="s">
        <v>85</v>
      </c>
      <c r="O580" s="4" t="s">
        <v>245</v>
      </c>
      <c r="P580" s="4" t="s">
        <v>594</v>
      </c>
      <c r="V580" s="1"/>
      <c r="Z580"/>
      <c r="AA580"/>
    </row>
    <row r="581" spans="14:27" x14ac:dyDescent="0.2">
      <c r="V581" s="1"/>
      <c r="Z581"/>
      <c r="AA581"/>
    </row>
    <row r="582" spans="14:27" x14ac:dyDescent="0.2">
      <c r="V582" s="1"/>
      <c r="Z582"/>
      <c r="AA582"/>
    </row>
    <row r="583" spans="14:27" x14ac:dyDescent="0.2">
      <c r="V583" s="1"/>
      <c r="Z583"/>
      <c r="AA583"/>
    </row>
  </sheetData>
  <pageMargins left="0.7" right="0.7" top="0.75" bottom="0.75" header="0.3" footer="0.3"/>
  <pageSetup paperSize="9" orientation="portrait"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AE159"/>
  <sheetViews>
    <sheetView workbookViewId="0"/>
  </sheetViews>
  <sheetFormatPr baseColWidth="10" defaultColWidth="8.83203125" defaultRowHeight="15" x14ac:dyDescent="0.2"/>
  <sheetData>
    <row r="1" spans="1:31" x14ac:dyDescent="0.2">
      <c r="A1" t="s">
        <v>852</v>
      </c>
      <c r="B1" t="s">
        <v>884</v>
      </c>
      <c r="Y1" s="91" t="s">
        <v>1051</v>
      </c>
      <c r="Z1" s="91" t="s">
        <v>1052</v>
      </c>
      <c r="AA1" t="s">
        <v>885</v>
      </c>
      <c r="AB1" t="s">
        <v>1041</v>
      </c>
      <c r="AC1" t="s">
        <v>1045</v>
      </c>
      <c r="AD1" t="s">
        <v>1046</v>
      </c>
      <c r="AE1" t="s">
        <v>1047</v>
      </c>
    </row>
    <row r="2" spans="1:31" x14ac:dyDescent="0.2">
      <c r="Y2" s="91"/>
      <c r="Z2" s="91"/>
      <c r="AA2" s="91" t="s">
        <v>886</v>
      </c>
      <c r="AB2" s="91" t="s">
        <v>1042</v>
      </c>
      <c r="AC2" s="91" t="s">
        <v>811</v>
      </c>
      <c r="AD2" s="91" t="s">
        <v>811</v>
      </c>
      <c r="AE2" s="91" t="s">
        <v>841</v>
      </c>
    </row>
    <row r="3" spans="1:31" x14ac:dyDescent="0.2">
      <c r="AA3" s="91" t="s">
        <v>115</v>
      </c>
      <c r="AB3" s="91" t="s">
        <v>1043</v>
      </c>
      <c r="AC3" s="91" t="s">
        <v>810</v>
      </c>
      <c r="AD3" s="91" t="s">
        <v>810</v>
      </c>
      <c r="AE3" s="91" t="s">
        <v>1048</v>
      </c>
    </row>
    <row r="4" spans="1:31" x14ac:dyDescent="0.2">
      <c r="AA4" s="91" t="s">
        <v>110</v>
      </c>
      <c r="AB4" s="91" t="s">
        <v>1044</v>
      </c>
      <c r="AC4" s="91" t="s">
        <v>809</v>
      </c>
      <c r="AD4" s="91" t="s">
        <v>809</v>
      </c>
      <c r="AE4" s="91" t="s">
        <v>1049</v>
      </c>
    </row>
    <row r="5" spans="1:31" x14ac:dyDescent="0.2">
      <c r="AA5" s="91" t="s">
        <v>887</v>
      </c>
      <c r="AC5" s="91" t="s">
        <v>866</v>
      </c>
      <c r="AE5" s="91" t="s">
        <v>866</v>
      </c>
    </row>
    <row r="6" spans="1:31" x14ac:dyDescent="0.2">
      <c r="AA6" s="91" t="s">
        <v>888</v>
      </c>
      <c r="AE6" s="91" t="s">
        <v>1050</v>
      </c>
    </row>
    <row r="7" spans="1:31" x14ac:dyDescent="0.2">
      <c r="AA7" s="91" t="s">
        <v>889</v>
      </c>
    </row>
    <row r="8" spans="1:31" x14ac:dyDescent="0.2">
      <c r="AA8" s="91" t="s">
        <v>890</v>
      </c>
    </row>
    <row r="9" spans="1:31" x14ac:dyDescent="0.2">
      <c r="AA9" s="91" t="s">
        <v>891</v>
      </c>
    </row>
    <row r="10" spans="1:31" x14ac:dyDescent="0.2">
      <c r="AA10" s="91" t="s">
        <v>892</v>
      </c>
    </row>
    <row r="11" spans="1:31" x14ac:dyDescent="0.2">
      <c r="AA11" s="91" t="s">
        <v>893</v>
      </c>
    </row>
    <row r="12" spans="1:31" x14ac:dyDescent="0.2">
      <c r="AA12" s="91" t="s">
        <v>894</v>
      </c>
    </row>
    <row r="13" spans="1:31" x14ac:dyDescent="0.2">
      <c r="AA13" s="91" t="s">
        <v>895</v>
      </c>
    </row>
    <row r="14" spans="1:31" x14ac:dyDescent="0.2">
      <c r="AA14" s="91" t="s">
        <v>896</v>
      </c>
    </row>
    <row r="15" spans="1:31" x14ac:dyDescent="0.2">
      <c r="AA15" s="91" t="s">
        <v>897</v>
      </c>
    </row>
    <row r="16" spans="1:31" x14ac:dyDescent="0.2">
      <c r="AA16" s="91" t="s">
        <v>898</v>
      </c>
    </row>
    <row r="17" spans="27:27" x14ac:dyDescent="0.2">
      <c r="AA17" s="91" t="s">
        <v>899</v>
      </c>
    </row>
    <row r="18" spans="27:27" x14ac:dyDescent="0.2">
      <c r="AA18" s="91" t="s">
        <v>900</v>
      </c>
    </row>
    <row r="19" spans="27:27" x14ac:dyDescent="0.2">
      <c r="AA19" s="91" t="s">
        <v>901</v>
      </c>
    </row>
    <row r="20" spans="27:27" x14ac:dyDescent="0.2">
      <c r="AA20" s="91" t="s">
        <v>902</v>
      </c>
    </row>
    <row r="21" spans="27:27" x14ac:dyDescent="0.2">
      <c r="AA21" s="91" t="s">
        <v>903</v>
      </c>
    </row>
    <row r="22" spans="27:27" x14ac:dyDescent="0.2">
      <c r="AA22" s="91" t="s">
        <v>904</v>
      </c>
    </row>
    <row r="23" spans="27:27" x14ac:dyDescent="0.2">
      <c r="AA23" s="91" t="s">
        <v>905</v>
      </c>
    </row>
    <row r="24" spans="27:27" x14ac:dyDescent="0.2">
      <c r="AA24" s="91" t="s">
        <v>906</v>
      </c>
    </row>
    <row r="25" spans="27:27" x14ac:dyDescent="0.2">
      <c r="AA25" s="91" t="s">
        <v>907</v>
      </c>
    </row>
    <row r="26" spans="27:27" x14ac:dyDescent="0.2">
      <c r="AA26" s="91" t="s">
        <v>908</v>
      </c>
    </row>
    <row r="27" spans="27:27" x14ac:dyDescent="0.2">
      <c r="AA27" s="91" t="s">
        <v>909</v>
      </c>
    </row>
    <row r="28" spans="27:27" x14ac:dyDescent="0.2">
      <c r="AA28" s="91" t="s">
        <v>910</v>
      </c>
    </row>
    <row r="29" spans="27:27" x14ac:dyDescent="0.2">
      <c r="AA29" s="91" t="s">
        <v>911</v>
      </c>
    </row>
    <row r="30" spans="27:27" x14ac:dyDescent="0.2">
      <c r="AA30" s="91" t="s">
        <v>912</v>
      </c>
    </row>
    <row r="31" spans="27:27" x14ac:dyDescent="0.2">
      <c r="AA31" s="91" t="s">
        <v>913</v>
      </c>
    </row>
    <row r="32" spans="27:27" x14ac:dyDescent="0.2">
      <c r="AA32" s="91" t="s">
        <v>914</v>
      </c>
    </row>
    <row r="33" spans="27:27" x14ac:dyDescent="0.2">
      <c r="AA33" s="91" t="s">
        <v>915</v>
      </c>
    </row>
    <row r="34" spans="27:27" x14ac:dyDescent="0.2">
      <c r="AA34" s="91" t="s">
        <v>916</v>
      </c>
    </row>
    <row r="35" spans="27:27" x14ac:dyDescent="0.2">
      <c r="AA35" s="91" t="s">
        <v>917</v>
      </c>
    </row>
    <row r="36" spans="27:27" x14ac:dyDescent="0.2">
      <c r="AA36" s="91" t="s">
        <v>918</v>
      </c>
    </row>
    <row r="37" spans="27:27" x14ac:dyDescent="0.2">
      <c r="AA37" s="91" t="s">
        <v>919</v>
      </c>
    </row>
    <row r="38" spans="27:27" x14ac:dyDescent="0.2">
      <c r="AA38" s="91" t="s">
        <v>920</v>
      </c>
    </row>
    <row r="39" spans="27:27" x14ac:dyDescent="0.2">
      <c r="AA39" s="91" t="s">
        <v>921</v>
      </c>
    </row>
    <row r="40" spans="27:27" x14ac:dyDescent="0.2">
      <c r="AA40" s="91" t="s">
        <v>922</v>
      </c>
    </row>
    <row r="41" spans="27:27" x14ac:dyDescent="0.2">
      <c r="AA41" s="91" t="s">
        <v>923</v>
      </c>
    </row>
    <row r="42" spans="27:27" x14ac:dyDescent="0.2">
      <c r="AA42" s="91" t="s">
        <v>924</v>
      </c>
    </row>
    <row r="43" spans="27:27" x14ac:dyDescent="0.2">
      <c r="AA43" s="91" t="s">
        <v>925</v>
      </c>
    </row>
    <row r="44" spans="27:27" x14ac:dyDescent="0.2">
      <c r="AA44" s="91" t="s">
        <v>926</v>
      </c>
    </row>
    <row r="45" spans="27:27" x14ac:dyDescent="0.2">
      <c r="AA45" s="91" t="s">
        <v>927</v>
      </c>
    </row>
    <row r="46" spans="27:27" x14ac:dyDescent="0.2">
      <c r="AA46" s="91" t="s">
        <v>928</v>
      </c>
    </row>
    <row r="47" spans="27:27" x14ac:dyDescent="0.2">
      <c r="AA47" s="91" t="s">
        <v>929</v>
      </c>
    </row>
    <row r="48" spans="27:27" x14ac:dyDescent="0.2">
      <c r="AA48" s="91" t="s">
        <v>930</v>
      </c>
    </row>
    <row r="49" spans="27:27" x14ac:dyDescent="0.2">
      <c r="AA49" s="91" t="s">
        <v>931</v>
      </c>
    </row>
    <row r="50" spans="27:27" x14ac:dyDescent="0.2">
      <c r="AA50" s="91" t="s">
        <v>932</v>
      </c>
    </row>
    <row r="51" spans="27:27" x14ac:dyDescent="0.2">
      <c r="AA51" s="91" t="s">
        <v>933</v>
      </c>
    </row>
    <row r="52" spans="27:27" x14ac:dyDescent="0.2">
      <c r="AA52" s="91" t="s">
        <v>934</v>
      </c>
    </row>
    <row r="53" spans="27:27" x14ac:dyDescent="0.2">
      <c r="AA53" s="91" t="s">
        <v>935</v>
      </c>
    </row>
    <row r="54" spans="27:27" x14ac:dyDescent="0.2">
      <c r="AA54" s="91" t="s">
        <v>936</v>
      </c>
    </row>
    <row r="55" spans="27:27" x14ac:dyDescent="0.2">
      <c r="AA55" s="91" t="s">
        <v>937</v>
      </c>
    </row>
    <row r="56" spans="27:27" x14ac:dyDescent="0.2">
      <c r="AA56" s="91" t="s">
        <v>938</v>
      </c>
    </row>
    <row r="57" spans="27:27" x14ac:dyDescent="0.2">
      <c r="AA57" s="91" t="s">
        <v>939</v>
      </c>
    </row>
    <row r="58" spans="27:27" x14ac:dyDescent="0.2">
      <c r="AA58" s="91" t="s">
        <v>940</v>
      </c>
    </row>
    <row r="59" spans="27:27" x14ac:dyDescent="0.2">
      <c r="AA59" s="91" t="s">
        <v>941</v>
      </c>
    </row>
    <row r="60" spans="27:27" x14ac:dyDescent="0.2">
      <c r="AA60" s="91" t="s">
        <v>942</v>
      </c>
    </row>
    <row r="61" spans="27:27" x14ac:dyDescent="0.2">
      <c r="AA61" s="91" t="s">
        <v>943</v>
      </c>
    </row>
    <row r="62" spans="27:27" x14ac:dyDescent="0.2">
      <c r="AA62" s="91" t="s">
        <v>944</v>
      </c>
    </row>
    <row r="63" spans="27:27" x14ac:dyDescent="0.2">
      <c r="AA63" s="91" t="s">
        <v>945</v>
      </c>
    </row>
    <row r="64" spans="27:27" x14ac:dyDescent="0.2">
      <c r="AA64" s="91" t="s">
        <v>946</v>
      </c>
    </row>
    <row r="65" spans="27:27" x14ac:dyDescent="0.2">
      <c r="AA65" s="91" t="s">
        <v>947</v>
      </c>
    </row>
    <row r="66" spans="27:27" x14ac:dyDescent="0.2">
      <c r="AA66" s="91" t="s">
        <v>948</v>
      </c>
    </row>
    <row r="67" spans="27:27" x14ac:dyDescent="0.2">
      <c r="AA67" s="91" t="s">
        <v>949</v>
      </c>
    </row>
    <row r="68" spans="27:27" x14ac:dyDescent="0.2">
      <c r="AA68" s="91" t="s">
        <v>950</v>
      </c>
    </row>
    <row r="69" spans="27:27" x14ac:dyDescent="0.2">
      <c r="AA69" s="91" t="s">
        <v>951</v>
      </c>
    </row>
    <row r="70" spans="27:27" x14ac:dyDescent="0.2">
      <c r="AA70" s="91" t="s">
        <v>952</v>
      </c>
    </row>
    <row r="71" spans="27:27" x14ac:dyDescent="0.2">
      <c r="AA71" s="91" t="s">
        <v>953</v>
      </c>
    </row>
    <row r="72" spans="27:27" x14ac:dyDescent="0.2">
      <c r="AA72" s="91" t="s">
        <v>954</v>
      </c>
    </row>
    <row r="73" spans="27:27" x14ac:dyDescent="0.2">
      <c r="AA73" s="91" t="s">
        <v>955</v>
      </c>
    </row>
    <row r="74" spans="27:27" x14ac:dyDescent="0.2">
      <c r="AA74" s="91" t="s">
        <v>956</v>
      </c>
    </row>
    <row r="75" spans="27:27" x14ac:dyDescent="0.2">
      <c r="AA75" s="91" t="s">
        <v>957</v>
      </c>
    </row>
    <row r="76" spans="27:27" x14ac:dyDescent="0.2">
      <c r="AA76" s="91" t="s">
        <v>958</v>
      </c>
    </row>
    <row r="77" spans="27:27" x14ac:dyDescent="0.2">
      <c r="AA77" s="91" t="s">
        <v>959</v>
      </c>
    </row>
    <row r="78" spans="27:27" x14ac:dyDescent="0.2">
      <c r="AA78" s="91" t="s">
        <v>960</v>
      </c>
    </row>
    <row r="79" spans="27:27" x14ac:dyDescent="0.2">
      <c r="AA79" s="91" t="s">
        <v>961</v>
      </c>
    </row>
    <row r="80" spans="27:27" x14ac:dyDescent="0.2">
      <c r="AA80" s="91" t="s">
        <v>962</v>
      </c>
    </row>
    <row r="81" spans="27:27" x14ac:dyDescent="0.2">
      <c r="AA81" s="91" t="s">
        <v>963</v>
      </c>
    </row>
    <row r="82" spans="27:27" x14ac:dyDescent="0.2">
      <c r="AA82" s="91" t="s">
        <v>964</v>
      </c>
    </row>
    <row r="83" spans="27:27" x14ac:dyDescent="0.2">
      <c r="AA83" s="91" t="s">
        <v>965</v>
      </c>
    </row>
    <row r="84" spans="27:27" x14ac:dyDescent="0.2">
      <c r="AA84" s="91" t="s">
        <v>966</v>
      </c>
    </row>
    <row r="85" spans="27:27" x14ac:dyDescent="0.2">
      <c r="AA85" s="91" t="s">
        <v>967</v>
      </c>
    </row>
    <row r="86" spans="27:27" x14ac:dyDescent="0.2">
      <c r="AA86" s="91" t="s">
        <v>968</v>
      </c>
    </row>
    <row r="87" spans="27:27" x14ac:dyDescent="0.2">
      <c r="AA87" s="91" t="s">
        <v>969</v>
      </c>
    </row>
    <row r="88" spans="27:27" x14ac:dyDescent="0.2">
      <c r="AA88" s="91" t="s">
        <v>970</v>
      </c>
    </row>
    <row r="89" spans="27:27" x14ac:dyDescent="0.2">
      <c r="AA89" s="91" t="s">
        <v>971</v>
      </c>
    </row>
    <row r="90" spans="27:27" x14ac:dyDescent="0.2">
      <c r="AA90" s="91" t="s">
        <v>972</v>
      </c>
    </row>
    <row r="91" spans="27:27" x14ac:dyDescent="0.2">
      <c r="AA91" s="91" t="s">
        <v>973</v>
      </c>
    </row>
    <row r="92" spans="27:27" x14ac:dyDescent="0.2">
      <c r="AA92" s="91" t="s">
        <v>974</v>
      </c>
    </row>
    <row r="93" spans="27:27" x14ac:dyDescent="0.2">
      <c r="AA93" s="91" t="s">
        <v>975</v>
      </c>
    </row>
    <row r="94" spans="27:27" x14ac:dyDescent="0.2">
      <c r="AA94" s="91" t="s">
        <v>976</v>
      </c>
    </row>
    <row r="95" spans="27:27" x14ac:dyDescent="0.2">
      <c r="AA95" s="91" t="s">
        <v>977</v>
      </c>
    </row>
    <row r="96" spans="27:27" x14ac:dyDescent="0.2">
      <c r="AA96" s="91" t="s">
        <v>978</v>
      </c>
    </row>
    <row r="97" spans="27:27" x14ac:dyDescent="0.2">
      <c r="AA97" s="91" t="s">
        <v>979</v>
      </c>
    </row>
    <row r="98" spans="27:27" x14ac:dyDescent="0.2">
      <c r="AA98" s="91" t="s">
        <v>980</v>
      </c>
    </row>
    <row r="99" spans="27:27" x14ac:dyDescent="0.2">
      <c r="AA99" s="91" t="s">
        <v>981</v>
      </c>
    </row>
    <row r="100" spans="27:27" x14ac:dyDescent="0.2">
      <c r="AA100" s="91" t="s">
        <v>982</v>
      </c>
    </row>
    <row r="101" spans="27:27" x14ac:dyDescent="0.2">
      <c r="AA101" s="91" t="s">
        <v>983</v>
      </c>
    </row>
    <row r="102" spans="27:27" x14ac:dyDescent="0.2">
      <c r="AA102" s="91" t="s">
        <v>984</v>
      </c>
    </row>
    <row r="103" spans="27:27" x14ac:dyDescent="0.2">
      <c r="AA103" s="91" t="s">
        <v>985</v>
      </c>
    </row>
    <row r="104" spans="27:27" x14ac:dyDescent="0.2">
      <c r="AA104" s="91" t="s">
        <v>986</v>
      </c>
    </row>
    <row r="105" spans="27:27" x14ac:dyDescent="0.2">
      <c r="AA105" s="91" t="s">
        <v>987</v>
      </c>
    </row>
    <row r="106" spans="27:27" x14ac:dyDescent="0.2">
      <c r="AA106" s="91" t="s">
        <v>988</v>
      </c>
    </row>
    <row r="107" spans="27:27" x14ac:dyDescent="0.2">
      <c r="AA107" s="91" t="s">
        <v>989</v>
      </c>
    </row>
    <row r="108" spans="27:27" x14ac:dyDescent="0.2">
      <c r="AA108" s="91" t="s">
        <v>990</v>
      </c>
    </row>
    <row r="109" spans="27:27" x14ac:dyDescent="0.2">
      <c r="AA109" s="91" t="s">
        <v>991</v>
      </c>
    </row>
    <row r="110" spans="27:27" x14ac:dyDescent="0.2">
      <c r="AA110" s="91" t="s">
        <v>992</v>
      </c>
    </row>
    <row r="111" spans="27:27" x14ac:dyDescent="0.2">
      <c r="AA111" s="91" t="s">
        <v>993</v>
      </c>
    </row>
    <row r="112" spans="27:27" x14ac:dyDescent="0.2">
      <c r="AA112" s="91" t="s">
        <v>994</v>
      </c>
    </row>
    <row r="113" spans="27:27" x14ac:dyDescent="0.2">
      <c r="AA113" s="91" t="s">
        <v>995</v>
      </c>
    </row>
    <row r="114" spans="27:27" x14ac:dyDescent="0.2">
      <c r="AA114" s="91" t="s">
        <v>996</v>
      </c>
    </row>
    <row r="115" spans="27:27" x14ac:dyDescent="0.2">
      <c r="AA115" s="91" t="s">
        <v>997</v>
      </c>
    </row>
    <row r="116" spans="27:27" x14ac:dyDescent="0.2">
      <c r="AA116" s="91" t="s">
        <v>998</v>
      </c>
    </row>
    <row r="117" spans="27:27" x14ac:dyDescent="0.2">
      <c r="AA117" s="91" t="s">
        <v>999</v>
      </c>
    </row>
    <row r="118" spans="27:27" x14ac:dyDescent="0.2">
      <c r="AA118" s="91" t="s">
        <v>1000</v>
      </c>
    </row>
    <row r="119" spans="27:27" x14ac:dyDescent="0.2">
      <c r="AA119" s="91" t="s">
        <v>1001</v>
      </c>
    </row>
    <row r="120" spans="27:27" x14ac:dyDescent="0.2">
      <c r="AA120" s="91" t="s">
        <v>1002</v>
      </c>
    </row>
    <row r="121" spans="27:27" x14ac:dyDescent="0.2">
      <c r="AA121" s="91" t="s">
        <v>1003</v>
      </c>
    </row>
    <row r="122" spans="27:27" x14ac:dyDescent="0.2">
      <c r="AA122" s="91" t="s">
        <v>1004</v>
      </c>
    </row>
    <row r="123" spans="27:27" x14ac:dyDescent="0.2">
      <c r="AA123" s="91" t="s">
        <v>1005</v>
      </c>
    </row>
    <row r="124" spans="27:27" x14ac:dyDescent="0.2">
      <c r="AA124" s="91" t="s">
        <v>1006</v>
      </c>
    </row>
    <row r="125" spans="27:27" x14ac:dyDescent="0.2">
      <c r="AA125" s="91" t="s">
        <v>1007</v>
      </c>
    </row>
    <row r="126" spans="27:27" x14ac:dyDescent="0.2">
      <c r="AA126" s="91" t="s">
        <v>1008</v>
      </c>
    </row>
    <row r="127" spans="27:27" x14ac:dyDescent="0.2">
      <c r="AA127" s="91" t="s">
        <v>1009</v>
      </c>
    </row>
    <row r="128" spans="27:27" x14ac:dyDescent="0.2">
      <c r="AA128" s="91" t="s">
        <v>1010</v>
      </c>
    </row>
    <row r="129" spans="27:27" x14ac:dyDescent="0.2">
      <c r="AA129" s="91" t="s">
        <v>1011</v>
      </c>
    </row>
    <row r="130" spans="27:27" x14ac:dyDescent="0.2">
      <c r="AA130" s="91" t="s">
        <v>1012</v>
      </c>
    </row>
    <row r="131" spans="27:27" x14ac:dyDescent="0.2">
      <c r="AA131" s="91" t="s">
        <v>1013</v>
      </c>
    </row>
    <row r="132" spans="27:27" x14ac:dyDescent="0.2">
      <c r="AA132" s="91" t="s">
        <v>1014</v>
      </c>
    </row>
    <row r="133" spans="27:27" x14ac:dyDescent="0.2">
      <c r="AA133" s="91" t="s">
        <v>1015</v>
      </c>
    </row>
    <row r="134" spans="27:27" x14ac:dyDescent="0.2">
      <c r="AA134" s="91" t="s">
        <v>1016</v>
      </c>
    </row>
    <row r="135" spans="27:27" x14ac:dyDescent="0.2">
      <c r="AA135" s="91" t="s">
        <v>1017</v>
      </c>
    </row>
    <row r="136" spans="27:27" x14ac:dyDescent="0.2">
      <c r="AA136" s="91" t="s">
        <v>1018</v>
      </c>
    </row>
    <row r="137" spans="27:27" x14ac:dyDescent="0.2">
      <c r="AA137" s="91" t="s">
        <v>1019</v>
      </c>
    </row>
    <row r="138" spans="27:27" x14ac:dyDescent="0.2">
      <c r="AA138" s="91" t="s">
        <v>1020</v>
      </c>
    </row>
    <row r="139" spans="27:27" x14ac:dyDescent="0.2">
      <c r="AA139" s="91" t="s">
        <v>1021</v>
      </c>
    </row>
    <row r="140" spans="27:27" x14ac:dyDescent="0.2">
      <c r="AA140" s="91" t="s">
        <v>1022</v>
      </c>
    </row>
    <row r="141" spans="27:27" x14ac:dyDescent="0.2">
      <c r="AA141" s="91" t="s">
        <v>1023</v>
      </c>
    </row>
    <row r="142" spans="27:27" x14ac:dyDescent="0.2">
      <c r="AA142" s="91" t="s">
        <v>1024</v>
      </c>
    </row>
    <row r="143" spans="27:27" x14ac:dyDescent="0.2">
      <c r="AA143" s="91" t="s">
        <v>1025</v>
      </c>
    </row>
    <row r="144" spans="27:27" x14ac:dyDescent="0.2">
      <c r="AA144" s="91" t="s">
        <v>1026</v>
      </c>
    </row>
    <row r="145" spans="27:27" x14ac:dyDescent="0.2">
      <c r="AA145" s="91" t="s">
        <v>1027</v>
      </c>
    </row>
    <row r="146" spans="27:27" x14ac:dyDescent="0.2">
      <c r="AA146" s="91" t="s">
        <v>1028</v>
      </c>
    </row>
    <row r="147" spans="27:27" x14ac:dyDescent="0.2">
      <c r="AA147" s="91" t="s">
        <v>1029</v>
      </c>
    </row>
    <row r="148" spans="27:27" x14ac:dyDescent="0.2">
      <c r="AA148" s="91" t="s">
        <v>1030</v>
      </c>
    </row>
    <row r="149" spans="27:27" x14ac:dyDescent="0.2">
      <c r="AA149" s="91" t="s">
        <v>1031</v>
      </c>
    </row>
    <row r="150" spans="27:27" x14ac:dyDescent="0.2">
      <c r="AA150" s="91" t="s">
        <v>1032</v>
      </c>
    </row>
    <row r="151" spans="27:27" x14ac:dyDescent="0.2">
      <c r="AA151" s="91" t="s">
        <v>1033</v>
      </c>
    </row>
    <row r="152" spans="27:27" x14ac:dyDescent="0.2">
      <c r="AA152" s="91" t="s">
        <v>1034</v>
      </c>
    </row>
    <row r="153" spans="27:27" x14ac:dyDescent="0.2">
      <c r="AA153" s="91" t="s">
        <v>1035</v>
      </c>
    </row>
    <row r="154" spans="27:27" x14ac:dyDescent="0.2">
      <c r="AA154" s="91" t="s">
        <v>1036</v>
      </c>
    </row>
    <row r="155" spans="27:27" x14ac:dyDescent="0.2">
      <c r="AA155" s="91" t="s">
        <v>1037</v>
      </c>
    </row>
    <row r="156" spans="27:27" x14ac:dyDescent="0.2">
      <c r="AA156" s="91" t="s">
        <v>1038</v>
      </c>
    </row>
    <row r="157" spans="27:27" x14ac:dyDescent="0.2">
      <c r="AA157" s="91" t="s">
        <v>1039</v>
      </c>
    </row>
    <row r="158" spans="27:27" x14ac:dyDescent="0.2">
      <c r="AA158" s="91" t="s">
        <v>1040</v>
      </c>
    </row>
    <row r="159" spans="27:27" x14ac:dyDescent="0.2">
      <c r="AA159" s="91" t="s">
        <v>1053</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ckager Shell Object" dvAspect="DVASPECT_ICON" shapeId="12289" r:id="rId4">
          <objectPr defaultSize="0" r:id="rId5">
            <anchor moveWithCells="1">
              <from>
                <xdr:col>0</xdr:col>
                <xdr:colOff>0</xdr:colOff>
                <xdr:row>0</xdr:row>
                <xdr:rowOff>0</xdr:rowOff>
              </from>
              <to>
                <xdr:col>4</xdr:col>
                <xdr:colOff>393700</xdr:colOff>
                <xdr:row>2</xdr:row>
                <xdr:rowOff>165100</xdr:rowOff>
              </to>
            </anchor>
          </objectPr>
        </oleObject>
      </mc:Choice>
      <mc:Fallback>
        <oleObject progId="Packager Shell Object" dvAspect="DVASPECT_ICON" shapeId="12289" r:id="rId4"/>
      </mc:Fallback>
    </mc:AlternateContent>
    <mc:AlternateContent xmlns:mc="http://schemas.openxmlformats.org/markup-compatibility/2006">
      <mc:Choice Requires="x14">
        <oleObject progId="Packager Shell Object" dvAspect="DVASPECT_ICON" shapeId="12290" r:id="rId6">
          <objectPr defaultSize="0" r:id="rId7">
            <anchor moveWithCells="1">
              <from>
                <xdr:col>0</xdr:col>
                <xdr:colOff>0</xdr:colOff>
                <xdr:row>0</xdr:row>
                <xdr:rowOff>0</xdr:rowOff>
              </from>
              <to>
                <xdr:col>0</xdr:col>
                <xdr:colOff>571500</xdr:colOff>
                <xdr:row>2</xdr:row>
                <xdr:rowOff>165100</xdr:rowOff>
              </to>
            </anchor>
          </objectPr>
        </oleObject>
      </mc:Choice>
      <mc:Fallback>
        <oleObject progId="Packager Shell Object" dvAspect="DVASPECT_ICON" shapeId="12290" r:id="rId6"/>
      </mc:Fallback>
    </mc:AlternateContent>
    <mc:AlternateContent xmlns:mc="http://schemas.openxmlformats.org/markup-compatibility/2006">
      <mc:Choice Requires="x14">
        <oleObject progId="Packager Shell Object" dvAspect="DVASPECT_ICON" shapeId="12291" r:id="rId8">
          <objectPr defaultSize="0" r:id="rId9">
            <anchor moveWithCells="1">
              <from>
                <xdr:col>0</xdr:col>
                <xdr:colOff>0</xdr:colOff>
                <xdr:row>0</xdr:row>
                <xdr:rowOff>0</xdr:rowOff>
              </from>
              <to>
                <xdr:col>1</xdr:col>
                <xdr:colOff>393700</xdr:colOff>
                <xdr:row>2</xdr:row>
                <xdr:rowOff>165100</xdr:rowOff>
              </to>
            </anchor>
          </objectPr>
        </oleObject>
      </mc:Choice>
      <mc:Fallback>
        <oleObject progId="Packager Shell Object" dvAspect="DVASPECT_ICON" shapeId="12291"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4:W117"/>
  <sheetViews>
    <sheetView showGridLines="0" tabSelected="1" zoomScale="70" zoomScaleNormal="70" zoomScaleSheetLayoutView="70" workbookViewId="0">
      <selection activeCell="A22" sqref="A22:M22"/>
    </sheetView>
  </sheetViews>
  <sheetFormatPr baseColWidth="10" defaultColWidth="9.1640625" defaultRowHeight="14" x14ac:dyDescent="0.2"/>
  <cols>
    <col min="1" max="1" width="33.83203125" style="10" customWidth="1" collapsed="1"/>
    <col min="2" max="2" width="65.83203125" style="10" customWidth="1" collapsed="1"/>
    <col min="3" max="3" width="19.1640625" style="10" hidden="1" customWidth="1"/>
    <col min="4" max="4" width="56.5" style="10" customWidth="1" collapsed="1"/>
    <col min="5" max="5" width="14.83203125" style="10" hidden="1" customWidth="1"/>
    <col min="6" max="6" width="36.1640625" style="10" customWidth="1" collapsed="1"/>
    <col min="7" max="7" width="62.1640625" style="10" customWidth="1" collapsed="1"/>
    <col min="8" max="8" width="59.83203125" style="10" customWidth="1" collapsed="1"/>
    <col min="9" max="9" width="59.83203125" style="10" customWidth="1"/>
    <col min="10" max="10" width="27.1640625" style="10" customWidth="1" collapsed="1"/>
    <col min="11" max="11" width="21.5" style="10" hidden="1" customWidth="1" collapsed="1"/>
    <col min="12" max="12" width="21" style="10" customWidth="1" collapsed="1"/>
    <col min="13" max="13" width="23.5" style="10" customWidth="1" collapsed="1"/>
    <col min="14" max="14" width="24.5" style="10" hidden="1" customWidth="1" collapsed="1"/>
    <col min="15" max="15" width="21.1640625" style="10" hidden="1" customWidth="1" collapsed="1"/>
    <col min="16" max="16" width="18.5" style="71" hidden="1" customWidth="1" collapsed="1"/>
    <col min="17" max="17" width="20" style="71" hidden="1" customWidth="1" collapsed="1"/>
    <col min="18" max="18" width="17.83203125" style="10" hidden="1" customWidth="1"/>
    <col min="19" max="19" width="23.83203125" style="10" hidden="1" customWidth="1" collapsed="1"/>
    <col min="20" max="20" width="24.1640625" style="10" hidden="1" customWidth="1" collapsed="1"/>
    <col min="21" max="21" width="29.83203125" style="10" hidden="1" customWidth="1" collapsed="1"/>
    <col min="22" max="22" width="28.5" style="10" hidden="1" customWidth="1" collapsed="1"/>
    <col min="23" max="23" width="10.83203125" style="10" hidden="1" customWidth="1" collapsed="1"/>
    <col min="24" max="24" width="9.1640625" style="10" customWidth="1" collapsed="1"/>
    <col min="25" max="16384" width="9.1640625" style="10" collapsed="1"/>
  </cols>
  <sheetData>
    <row r="4" spans="1:9" ht="23" x14ac:dyDescent="0.2">
      <c r="A4" s="109" t="str">
        <f>IFERROR(VLOOKUP($B$10,Translation[],3,0),"")</f>
        <v>PRIORITIZED ABOVE ALLOCATION REQUEST (PAAR)</v>
      </c>
      <c r="B4" s="109"/>
      <c r="C4" s="109"/>
      <c r="D4" s="109"/>
      <c r="E4" s="109"/>
      <c r="F4" s="109"/>
      <c r="G4" s="109"/>
      <c r="H4" s="109"/>
      <c r="I4" s="34"/>
    </row>
    <row r="5" spans="1:9" ht="18" x14ac:dyDescent="0.2">
      <c r="A5" s="108"/>
      <c r="B5" s="108"/>
      <c r="C5" s="108"/>
      <c r="D5" s="108"/>
      <c r="E5" s="108"/>
      <c r="F5" s="108"/>
      <c r="G5" s="108"/>
      <c r="H5" s="108"/>
      <c r="I5" s="33"/>
    </row>
    <row r="6" spans="1:9" ht="16" x14ac:dyDescent="0.2">
      <c r="A6" s="112" t="s">
        <v>0</v>
      </c>
      <c r="B6" s="113"/>
      <c r="C6" s="36"/>
    </row>
    <row r="7" spans="1:9" ht="16" x14ac:dyDescent="0.2">
      <c r="A7" s="110" t="s">
        <v>1</v>
      </c>
      <c r="B7" s="111"/>
      <c r="C7" s="36"/>
    </row>
    <row r="8" spans="1:9" ht="16" x14ac:dyDescent="0.2">
      <c r="A8" s="114" t="s">
        <v>2</v>
      </c>
      <c r="B8" s="115"/>
      <c r="C8" s="36"/>
    </row>
    <row r="10" spans="1:9" ht="18" x14ac:dyDescent="0.2">
      <c r="A10" s="11" t="str">
        <f>IFERROR(VLOOKUP($B$10,Translation[],2,0),"")</f>
        <v>Language</v>
      </c>
      <c r="B10" s="29" t="s">
        <v>3</v>
      </c>
      <c r="C10" s="37"/>
      <c r="D10" s="41"/>
    </row>
    <row r="12" spans="1:9" ht="18" x14ac:dyDescent="0.2">
      <c r="A12" s="116" t="str">
        <f>IFERROR(VLOOKUP($B$10,Translation[],5,0),"")</f>
        <v>SUMMARY INFORMATION</v>
      </c>
      <c r="B12" s="116"/>
      <c r="C12" s="116"/>
      <c r="D12" s="116"/>
      <c r="E12" s="116"/>
      <c r="F12" s="116"/>
      <c r="G12" s="13"/>
      <c r="H12" s="13"/>
      <c r="I12" s="13"/>
    </row>
    <row r="13" spans="1:9" ht="65" customHeight="1" x14ac:dyDescent="0.2">
      <c r="A13" s="14" t="str">
        <f>IFERROR(VLOOKUP($B$10,Translation[],6,0),"")</f>
        <v>Country or Group of Countries</v>
      </c>
      <c r="B13" s="118" t="str">
        <f>IF(ISBLANK(Modules!$B$3),Modules!$B$4,Modules!$B$3)</f>
        <v>Kyrgyzstan</v>
      </c>
      <c r="C13" s="118"/>
      <c r="D13" s="118"/>
      <c r="E13" s="118"/>
      <c r="F13" s="118"/>
      <c r="G13" s="41"/>
    </row>
    <row r="14" spans="1:9" ht="30" customHeight="1" x14ac:dyDescent="0.2">
      <c r="A14" s="14" t="str">
        <f>IFERROR(VLOOKUP($B$10,Translation[],7,0),"")</f>
        <v>Component(s)</v>
      </c>
      <c r="B14" s="117" t="str">
        <f>(Modules!$D$3)</f>
        <v>HIV/AIDS, Tuberculosis</v>
      </c>
      <c r="C14" s="117"/>
      <c r="D14" s="117"/>
      <c r="E14" s="117"/>
      <c r="F14" s="117"/>
      <c r="G14" s="48"/>
    </row>
    <row r="15" spans="1:9" ht="61.75" customHeight="1" x14ac:dyDescent="0.2">
      <c r="A15" s="15" t="str">
        <f>IFERROR(VLOOKUP($B$10,Translation[],8,0),"")</f>
        <v>Funding request this request relates to</v>
      </c>
      <c r="B15" s="117" t="str">
        <f>(Modules!$D$2)</f>
        <v>FR843-KGZ-C</v>
      </c>
      <c r="C15" s="117"/>
      <c r="D15" s="117"/>
      <c r="E15" s="117"/>
      <c r="F15" s="117"/>
      <c r="G15" s="40"/>
    </row>
    <row r="16" spans="1:9" ht="30" customHeight="1" x14ac:dyDescent="0.2">
      <c r="A16" s="14" t="str">
        <f>IFERROR(VLOOKUP($B$10,Translation[],9,0),"")</f>
        <v>Currency</v>
      </c>
      <c r="B16" s="117" t="str">
        <f>(Modules!$D$4)</f>
        <v>USD</v>
      </c>
      <c r="C16" s="117"/>
      <c r="D16" s="117"/>
      <c r="E16" s="117"/>
      <c r="F16" s="117"/>
      <c r="G16" s="40"/>
    </row>
    <row r="17" spans="1:23" ht="64.75" customHeight="1" x14ac:dyDescent="0.2">
      <c r="A17" s="15" t="str">
        <f>IFERROR(VLOOKUP($B$10,Translation[],32,0),"")</f>
        <v>Total Above Allocation Request (Allocation Currency)</v>
      </c>
      <c r="B17" s="107">
        <f>F117</f>
        <v>10301130.739999998</v>
      </c>
      <c r="C17" s="107"/>
      <c r="D17" s="107"/>
      <c r="E17" s="107"/>
      <c r="F17" s="107"/>
      <c r="G17" s="39"/>
    </row>
    <row r="18" spans="1:23" ht="30" customHeight="1" x14ac:dyDescent="0.2">
      <c r="A18" s="15" t="str">
        <f>IFERROR(VLOOKUP($B$10,Translation[],22,0),"")</f>
        <v>TRP amount approved (USD)</v>
      </c>
      <c r="B18" s="107">
        <f>L117</f>
        <v>0</v>
      </c>
      <c r="C18" s="107"/>
      <c r="D18" s="107"/>
      <c r="E18" s="107"/>
      <c r="F18" s="107"/>
      <c r="G18" s="39"/>
    </row>
    <row r="20" spans="1:23" ht="18" x14ac:dyDescent="0.2">
      <c r="A20" s="100" t="str">
        <f>IFERROR(VLOOKUP($B$10,Translation[],11,0),"")</f>
        <v>CONTEXTUAL INFORMATION</v>
      </c>
      <c r="B20" s="101"/>
      <c r="C20" s="101"/>
      <c r="D20" s="101"/>
      <c r="E20" s="101"/>
      <c r="F20" s="101"/>
      <c r="G20" s="101"/>
      <c r="H20" s="101"/>
      <c r="I20" s="101"/>
      <c r="J20" s="101"/>
      <c r="K20" s="101"/>
      <c r="L20" s="101"/>
      <c r="M20" s="101"/>
    </row>
    <row r="21" spans="1:23" ht="130.25" customHeight="1" x14ac:dyDescent="0.2">
      <c r="A21" s="102" t="str">
        <f>IFERROR(VLOOKUP($B$10,Translation[],12,0),"")</f>
        <v>Provide contextual information relevant to the prioritized above allocation request, explaining why the key modules proposed are prioritized for additional funding. The response may include for example: 
• any highlights of the epidemiological context
• outstanding programmatic gaps that need to be addressed 
• any considerations or data that informed the request
• explanations clarifying linkages to the allocation funding
For additional space, the applicant can expand the row height for a bigger box to include rationale</v>
      </c>
      <c r="B21" s="103"/>
      <c r="C21" s="103"/>
      <c r="D21" s="103"/>
      <c r="E21" s="103"/>
      <c r="F21" s="103"/>
      <c r="G21" s="103"/>
      <c r="H21" s="103"/>
      <c r="I21" s="103"/>
      <c r="J21" s="103"/>
      <c r="K21" s="103"/>
      <c r="L21" s="103"/>
      <c r="M21" s="103"/>
    </row>
    <row r="22" spans="1:23" ht="144.5" customHeight="1" x14ac:dyDescent="0.2">
      <c r="A22" s="104" t="s">
        <v>1662</v>
      </c>
      <c r="B22" s="104"/>
      <c r="C22" s="104"/>
      <c r="D22" s="104"/>
      <c r="E22" s="104"/>
      <c r="F22" s="104"/>
      <c r="G22" s="104"/>
      <c r="H22" s="104"/>
      <c r="I22" s="104"/>
      <c r="J22" s="104"/>
      <c r="K22" s="104"/>
      <c r="L22" s="104"/>
      <c r="M22" s="104"/>
    </row>
    <row r="23" spans="1:23" ht="150" hidden="1" customHeight="1" x14ac:dyDescent="0.2">
      <c r="A23" s="75"/>
      <c r="B23" s="75"/>
      <c r="C23" s="75"/>
      <c r="D23" s="75"/>
      <c r="E23" s="75"/>
      <c r="F23" s="75"/>
      <c r="G23" s="75"/>
      <c r="H23" s="75"/>
      <c r="I23" s="43"/>
      <c r="J23" s="43"/>
      <c r="K23" s="10" t="s">
        <v>872</v>
      </c>
    </row>
    <row r="24" spans="1:23" ht="150" hidden="1" customHeight="1" x14ac:dyDescent="0.2">
      <c r="A24" s="74"/>
      <c r="B24" s="74"/>
      <c r="C24" s="74"/>
      <c r="D24" s="74"/>
      <c r="E24" s="74"/>
      <c r="F24" s="74"/>
      <c r="G24" s="74"/>
      <c r="H24" s="74"/>
      <c r="I24" s="43"/>
      <c r="J24" s="43"/>
    </row>
    <row r="26" spans="1:23" ht="18" x14ac:dyDescent="0.2">
      <c r="A26" s="97" t="str">
        <f>IFERROR(VLOOKUP($B$10,Translation[],13,0),"")</f>
        <v>PRIORITIZED ABOVE ALLOCATION REQUEST (PAAR)</v>
      </c>
      <c r="B26" s="98"/>
      <c r="C26" s="98"/>
      <c r="D26" s="98"/>
      <c r="E26" s="98"/>
      <c r="F26" s="98"/>
      <c r="G26" s="98"/>
      <c r="H26" s="98"/>
      <c r="I26" s="98"/>
      <c r="J26" s="98"/>
      <c r="K26" s="98"/>
      <c r="L26" s="98"/>
      <c r="M26" s="99"/>
      <c r="N26" s="73"/>
      <c r="O26" s="73"/>
      <c r="P26" s="73"/>
    </row>
    <row r="27" spans="1:23" ht="230" customHeight="1" x14ac:dyDescent="0.2">
      <c r="A27" s="105" t="str">
        <f>IFERROR(VLOOKUP($B$10,Translation[],14,0),"")</f>
        <v>Provide in the table below a prioritized above allocation request which, if deemed technically sound and strategically focused by the TRP, could be funded using savings or efficiencies identified during grant-making, or put on the Register of Unfunded Quality Demand to be financed should additional resources become available from the Global Fund or other funding actors (e.g. private donors and approved public mechanisms such as UNITAID and Debt2Health). This above allocation request should present a coherent investment approach with a limited number of interventions intended to achieve high impact and include a clear and detailed rationale and should be aligned with the programming of the allocation. The applicant should indicate a relative priority order for funding each intervention or set of interventions requested (i.e. high, medium or low priority), if additional resources become available. In line with the Global Fund’s Strategy to maximize impact and end the epidemics, the prioritized above allocation request should be ambitious (for example, representing at least 30-50 percent of the allocation amount). 
Note: The modules/interventions of the request should be ranked in order of decreasing importance (with priority level 'high' meaning highest priority/importance).In order to align with the Global Fund modules and interventions, please select them from each drop-down.
Table guidance for the applicant:
• Select ONLY the standardised Global Fund modules and interventions from the dropdown
• For additional space, the applicant can expand the width and height of each cell for a bigger box to include rationale
• For additional modules (incase there is insufficient space), please insert additional rows.
• If there is insufficient space under the Brief Rationale section, the applicant can use the second tab, "Add Info-Info Supp-Info Ad" and follow the given instructions.</v>
      </c>
      <c r="B27" s="106"/>
      <c r="C27" s="106"/>
      <c r="D27" s="106"/>
      <c r="E27" s="106"/>
      <c r="F27" s="106"/>
      <c r="G27" s="106"/>
      <c r="H27" s="106"/>
      <c r="I27" s="106"/>
      <c r="J27" s="106"/>
      <c r="K27" s="106"/>
      <c r="L27" s="106"/>
      <c r="M27" s="106"/>
    </row>
    <row r="28" spans="1:23" ht="63" customHeight="1" x14ac:dyDescent="0.2">
      <c r="A28" s="16" t="str">
        <f>IFERROR(VLOOKUP($B$10,Translation[],15,0),"")</f>
        <v>Applicant Priority Rating</v>
      </c>
      <c r="B28" s="16" t="str">
        <f>IFERROR(VLOOKUP($B$10,Translation[],16,0),"")</f>
        <v>Module</v>
      </c>
      <c r="C28" s="38" t="s">
        <v>808</v>
      </c>
      <c r="D28" s="16" t="str">
        <f>IFERROR(VLOOKUP($B$10,Translation[],17,0),"")</f>
        <v xml:space="preserve">Intervention </v>
      </c>
      <c r="E28" s="38" t="s">
        <v>805</v>
      </c>
      <c r="F28" s="16" t="str">
        <f>IFERROR(VLOOKUP($B$10,Translation[],18,0),"")</f>
        <v>Amount Requested (Allocation Currency)</v>
      </c>
      <c r="G28" s="16" t="str">
        <f>IFERROR(VLOOKUP($B$10,Translation[],19,0),"")</f>
        <v>Amount Requested (USD)</v>
      </c>
      <c r="H28" s="16" t="str">
        <f>IFERROR(VLOOKUP($B$10,Translation[],20,0),"")</f>
        <v>Brief Rationale, including expected outcomes and impact (explain how the request builds on the allocation). 
Indicate the relevant population for HIV modules.</v>
      </c>
      <c r="I28" s="16" t="str">
        <f>IFERROR(VLOOKUP($B$10,Translation[],24,0),"")</f>
        <v>Brief Rationale (translated)</v>
      </c>
      <c r="J28" s="63" t="str">
        <f>IFERROR(VLOOKUP($B$10,Translation[],23,0),"")</f>
        <v>TRP priority rating</v>
      </c>
      <c r="K28" s="63" t="str">
        <f>IFERROR(VLOOKUP($B$10,Translation[],21,0),"")</f>
        <v>TRP amount approved (allocation currency)</v>
      </c>
      <c r="L28" s="63" t="str">
        <f>IFERROR(VLOOKUP($B$10,Translation[],22,0),"")</f>
        <v>TRP amount approved (USD)</v>
      </c>
      <c r="M28" s="63" t="str">
        <f>IFERROR(VLOOKUP($B$10,Translation[],26,0),"")</f>
        <v>TRP Notes</v>
      </c>
      <c r="N28" s="16" t="s">
        <v>807</v>
      </c>
      <c r="O28" s="51" t="s">
        <v>806</v>
      </c>
      <c r="P28" s="72" t="s">
        <v>849</v>
      </c>
      <c r="Q28" s="71" t="s">
        <v>850</v>
      </c>
      <c r="R28" s="10" t="s">
        <v>853</v>
      </c>
      <c r="S28" s="10" t="s">
        <v>855</v>
      </c>
      <c r="U28" s="10" t="s">
        <v>857</v>
      </c>
      <c r="V28" s="10" t="s">
        <v>858</v>
      </c>
      <c r="W28" s="10" t="s">
        <v>859</v>
      </c>
    </row>
    <row r="29" spans="1:23" ht="40" customHeight="1" x14ac:dyDescent="0.2">
      <c r="A29" s="80" t="s">
        <v>809</v>
      </c>
      <c r="B29" s="69" t="s">
        <v>1077</v>
      </c>
      <c r="C29" s="68" t="str">
        <f>IFERROR(VLOOKUP(B29,Modules!C:D,2,0),"")</f>
        <v>MCI-00654</v>
      </c>
      <c r="D29" s="69" t="s">
        <v>1367</v>
      </c>
      <c r="E29" s="67" t="str">
        <f>IFERROR(VLOOKUP($D29,Interventions!E:F,2,0),IFERROR(VLOOKUP($D29,Interventions!I:L,4,0),IFERROR(VLOOKUP($D29,Interventions!J:L,3,0),"")))</f>
        <v>MCI-00723</v>
      </c>
      <c r="F29" s="76">
        <v>4520848.79</v>
      </c>
      <c r="G29" s="78">
        <f>IF(IF(Modules!$D$4="EUR",F29*(Modules!$B$5),$F29)=0,"",IF(Modules!$D$4="EUR",F29*(Modules!$B$5),$F29))</f>
        <v>4520848.79</v>
      </c>
      <c r="H29" s="67" t="s">
        <v>1636</v>
      </c>
      <c r="I29" s="67"/>
      <c r="J29" s="30"/>
      <c r="K29" s="30"/>
      <c r="L29" s="77"/>
      <c r="M29" s="30"/>
      <c r="N29" s="30" t="str">
        <f>CLEAN(IFERROR(VLOOKUP($D29,Interventions!$E$1:$K$396,7,0),""))</f>
        <v>FunOpp_15:ActAre_102</v>
      </c>
      <c r="O29" s="30" t="str">
        <f>CLEAN(IF(D29="","",CONCATENATE(Modules!$B$8,PAAR!N29,R29)))</f>
        <v>Geography_131/FundingOpportunity_15/FunOpp_15:ActAre_1021</v>
      </c>
      <c r="P29" s="71" t="str">
        <f>IFERROR(INDEX('Dropdown Data'!$D$33:$D$35,MATCH(A29,'Dropdown Data'!$B$33:$B$35,0)),IFERROR(INDEX('Dropdown Data'!$D$33:$D$35,MATCH(A29,'Dropdown Data'!$C$33:$C$35,0)),A29))</f>
        <v>High</v>
      </c>
      <c r="Q29" s="71">
        <f>IFERROR(INDEX('Dropdown Data'!$D$33:$D$36,MATCH(J29,'Dropdown Data'!$B$33:$B$36,0)),IFERROR(INDEX('Dropdown Data'!$D$33:$D$36,MATCH(J29,'Dropdown Data'!$C$33:$C$36,0)),J29))</f>
        <v>0</v>
      </c>
      <c r="R29" s="10">
        <v>1</v>
      </c>
      <c r="S29" s="10" t="b">
        <f>IF(AND($B$17&gt;0,NOT(ISBLANK(G29)),(OR(ISBLANK(J29),ISBLANK(L29)))),TRUE,FALSE)</f>
        <v>1</v>
      </c>
      <c r="T29" s="10">
        <f>COUNTBLANK(A29:M29)</f>
        <v>5</v>
      </c>
      <c r="U29" s="10" t="str">
        <f>IFERROR(VLOOKUP(B29,Modules!$E$11:$K$42,7,0),IFERROR(VLOOKUP(B29,Modules!$F$11:$K$42,6,0),VLOOKUP(B29,Modules!$G$11:$K$42,5,0)))</f>
        <v>MCI-00654</v>
      </c>
      <c r="V29" s="10">
        <f>MATCH(U29,Interventions!C:C,0)</f>
        <v>65</v>
      </c>
      <c r="W29" s="10">
        <f>MATCH(U29,Interventions!C:C,1)</f>
        <v>75</v>
      </c>
    </row>
    <row r="30" spans="1:23" ht="40" customHeight="1" x14ac:dyDescent="0.2">
      <c r="A30" s="30" t="s">
        <v>809</v>
      </c>
      <c r="B30" s="69" t="s">
        <v>149</v>
      </c>
      <c r="C30" s="70"/>
      <c r="D30" s="69" t="s">
        <v>1251</v>
      </c>
      <c r="E30" s="67" t="str">
        <f>IFERROR(VLOOKUP($D30,[1]Interventions!E:F,2,0),IFERROR(VLOOKUP($D30,[1]Interventions!I:L,4,0),IFERROR(VLOOKUP($D30,[1]Interventions!J:L,3,0),"")))</f>
        <v>MCI-00697</v>
      </c>
      <c r="F30" s="76">
        <v>420000</v>
      </c>
      <c r="G30" s="78">
        <f>IF(IF(Modules!$D$4="EUR",F30*(Modules!$B$5),$F30)=0,"",IF(Modules!$D$4="EUR",F30*(Modules!$B$5),$F30))</f>
        <v>420000</v>
      </c>
      <c r="H30" s="31" t="s">
        <v>1637</v>
      </c>
      <c r="I30" s="31"/>
      <c r="J30" s="30"/>
      <c r="K30" s="30"/>
      <c r="L30" s="77"/>
      <c r="M30" s="30"/>
      <c r="N30" s="30" t="str">
        <f>CLEAN(IFERROR(VLOOKUP($D30,Interventions!$E$1:$K$396,7,0),""))</f>
        <v>FunOpp_15:ActAre_80</v>
      </c>
      <c r="O30" s="30" t="str">
        <f>CLEAN(IF(D30="","",CONCATENATE(Modules!$B$8,PAAR!N30,R30)))</f>
        <v>Geography_131/FundingOpportunity_15/FunOpp_15:ActAre_802</v>
      </c>
      <c r="P30" s="71" t="str">
        <f>IFERROR(INDEX('Dropdown Data'!$D$33:$D$35,MATCH(A30,'Dropdown Data'!$B$33:$B$35,0)),IFERROR(INDEX('Dropdown Data'!$D$33:$D$35,MATCH(A30,'Dropdown Data'!$C$33:$C$35,0)),A30))</f>
        <v>High</v>
      </c>
      <c r="Q30" s="71">
        <f>IFERROR(INDEX('Dropdown Data'!$D$33:$D$36,MATCH(J30,'Dropdown Data'!$B$33:$B$36,0)),IFERROR(INDEX('Dropdown Data'!$D$33:$D$36,MATCH(J30,'Dropdown Data'!$C$33:$C$36,0)),J30))</f>
        <v>0</v>
      </c>
      <c r="R30" s="10">
        <v>2</v>
      </c>
      <c r="S30" s="10" t="b">
        <f t="shared" ref="S30:S93" si="0">IF(AND($B$17&gt;0,NOT(ISBLANK(G30)),(OR(ISBLANK(J30),ISBLANK(L30)))),TRUE,FALSE)</f>
        <v>1</v>
      </c>
      <c r="T30" s="10">
        <f>COUNTBLANK(A30:M30)</f>
        <v>6</v>
      </c>
      <c r="U30" s="10" t="str">
        <f>IFERROR(VLOOKUP(B30,Modules!$E$11:$K$42,7,0),IFERROR(VLOOKUP(B30,Modules!$F$11:$K$42,6,0),VLOOKUP(B30,Modules!$G$11:$K$42,5,0)))</f>
        <v>MCI-00651</v>
      </c>
      <c r="V30" s="10">
        <f>MATCH(U30,Interventions!C:C,0)</f>
        <v>39</v>
      </c>
      <c r="W30" s="10">
        <f>MATCH(U30,Interventions!C:C,1)</f>
        <v>45</v>
      </c>
    </row>
    <row r="31" spans="1:23" ht="40" customHeight="1" x14ac:dyDescent="0.2">
      <c r="A31" s="30" t="s">
        <v>809</v>
      </c>
      <c r="B31" s="69" t="s">
        <v>149</v>
      </c>
      <c r="C31" s="70"/>
      <c r="D31" s="69" t="s">
        <v>1266</v>
      </c>
      <c r="E31" s="67" t="str">
        <f>IFERROR(VLOOKUP($D31,[1]Interventions!E:F,2,0),IFERROR(VLOOKUP($D31,[1]Interventions!I:L,4,0),IFERROR(VLOOKUP($D31,[1]Interventions!J:L,3,0),"")))</f>
        <v>MCI-00700</v>
      </c>
      <c r="F31" s="76">
        <v>1240500</v>
      </c>
      <c r="G31" s="78">
        <f>IF(IF(Modules!$D$4="EUR",F31*(Modules!$B$5),$F31)=0,"",IF(Modules!$D$4="EUR",F31*(Modules!$B$5),$F31))</f>
        <v>1240500</v>
      </c>
      <c r="H31" s="31" t="s">
        <v>1638</v>
      </c>
      <c r="I31" s="31"/>
      <c r="J31" s="30"/>
      <c r="K31" s="30"/>
      <c r="L31" s="77"/>
      <c r="M31" s="30"/>
      <c r="N31" s="30" t="str">
        <f>CLEAN(IFERROR(VLOOKUP($D31,Interventions!$E$1:$K$396,7,0),""))</f>
        <v>FunOpp_15:ActAre_420</v>
      </c>
      <c r="O31" s="30" t="str">
        <f>CLEAN(IF(D31="","",CONCATENATE(Modules!$B$8,PAAR!N31,R31)))</f>
        <v>Geography_131/FundingOpportunity_15/FunOpp_15:ActAre_4203</v>
      </c>
      <c r="P31" s="71" t="str">
        <f>IFERROR(INDEX('Dropdown Data'!$D$33:$D$35,MATCH(A31,'Dropdown Data'!$B$33:$B$35,0)),IFERROR(INDEX('Dropdown Data'!$D$33:$D$35,MATCH(A31,'Dropdown Data'!$C$33:$C$35,0)),A31))</f>
        <v>High</v>
      </c>
      <c r="Q31" s="71">
        <f>IFERROR(INDEX('Dropdown Data'!$D$33:$D$36,MATCH(J31,'Dropdown Data'!$B$33:$B$36,0)),IFERROR(INDEX('Dropdown Data'!$D$33:$D$36,MATCH(J31,'Dropdown Data'!$C$33:$C$36,0)),J31))</f>
        <v>0</v>
      </c>
      <c r="R31" s="10">
        <v>3</v>
      </c>
      <c r="S31" s="10" t="b">
        <f t="shared" si="0"/>
        <v>1</v>
      </c>
      <c r="T31" s="10">
        <f t="shared" ref="T31:T93" si="1">COUNTBLANK(A31:M31)</f>
        <v>6</v>
      </c>
      <c r="U31" s="10" t="str">
        <f>IFERROR(VLOOKUP(B31,Modules!$E$11:$K$42,7,0),IFERROR(VLOOKUP(B31,Modules!$F$11:$K$42,6,0),VLOOKUP(B31,Modules!$G$11:$K$42,5,0)))</f>
        <v>MCI-00651</v>
      </c>
      <c r="V31" s="10">
        <f>MATCH(U31,Interventions!C:C,0)</f>
        <v>39</v>
      </c>
      <c r="W31" s="10">
        <f>MATCH(U31,Interventions!C:C,1)</f>
        <v>45</v>
      </c>
    </row>
    <row r="32" spans="1:23" ht="40" customHeight="1" x14ac:dyDescent="0.2">
      <c r="A32" s="30" t="s">
        <v>810</v>
      </c>
      <c r="B32" s="69" t="s">
        <v>436</v>
      </c>
      <c r="C32" s="70"/>
      <c r="D32" s="69" t="s">
        <v>1155</v>
      </c>
      <c r="E32" s="67" t="str">
        <f>IFERROR(VLOOKUP($D32,[1]Interventions!E:F,2,0),IFERROR(VLOOKUP($D32,[1]Interventions!I:L,4,0),IFERROR(VLOOKUP($D32,[1]Interventions!J:L,3,0),"")))</f>
        <v>MCI-00680</v>
      </c>
      <c r="F32" s="76">
        <v>140000</v>
      </c>
      <c r="G32" s="78">
        <f>IF(IF(Modules!$D$4="EUR",F32*(Modules!$B$5),$F32)=0,"",IF(Modules!$D$4="EUR",F32*(Modules!$B$5),$F32))</f>
        <v>140000</v>
      </c>
      <c r="H32" s="31" t="s">
        <v>1639</v>
      </c>
      <c r="I32" s="31"/>
      <c r="J32" s="30"/>
      <c r="K32" s="30"/>
      <c r="L32" s="77"/>
      <c r="M32" s="30"/>
      <c r="N32" s="30" t="str">
        <f>CLEAN(IFERROR(VLOOKUP($D32,Interventions!$E$1:$K$396,7,0),""))</f>
        <v>FunOpp_15:ActAre_462</v>
      </c>
      <c r="O32" s="30" t="str">
        <f>CLEAN(IF(D32="","",CONCATENATE(Modules!$B$8,PAAR!N32,R32)))</f>
        <v>Geography_131/FundingOpportunity_15/FunOpp_15:ActAre_4624</v>
      </c>
      <c r="P32" s="71" t="str">
        <f>IFERROR(INDEX('Dropdown Data'!$D$33:$D$35,MATCH(A32,'Dropdown Data'!$B$33:$B$35,0)),IFERROR(INDEX('Dropdown Data'!$D$33:$D$35,MATCH(A32,'Dropdown Data'!$C$33:$C$35,0)),A32))</f>
        <v>Medium</v>
      </c>
      <c r="Q32" s="71">
        <f>IFERROR(INDEX('Dropdown Data'!$D$33:$D$36,MATCH(J32,'Dropdown Data'!$B$33:$B$36,0)),IFERROR(INDEX('Dropdown Data'!$D$33:$D$36,MATCH(J32,'Dropdown Data'!$C$33:$C$36,0)),J32))</f>
        <v>0</v>
      </c>
      <c r="R32" s="10">
        <v>4</v>
      </c>
      <c r="S32" s="10" t="b">
        <f t="shared" si="0"/>
        <v>1</v>
      </c>
      <c r="T32" s="10">
        <f t="shared" si="1"/>
        <v>6</v>
      </c>
      <c r="U32" s="10" t="str">
        <f>IFERROR(VLOOKUP(B32,Modules!$E$11:$K$42,7,0),IFERROR(VLOOKUP(B32,Modules!$F$11:$K$42,6,0),VLOOKUP(B32,Modules!$G$11:$K$42,5,0)))</f>
        <v>MCI-00648</v>
      </c>
      <c r="V32" s="10">
        <f>MATCH(U32,Interventions!C:C,0)</f>
        <v>13</v>
      </c>
      <c r="W32" s="10">
        <f>MATCH(U32,Interventions!C:C,1)</f>
        <v>31</v>
      </c>
    </row>
    <row r="33" spans="1:23" ht="40" customHeight="1" x14ac:dyDescent="0.2">
      <c r="A33" s="30" t="s">
        <v>810</v>
      </c>
      <c r="B33" s="69" t="s">
        <v>173</v>
      </c>
      <c r="C33" s="70" t="str">
        <f>IFERROR(VLOOKUP(B33,[2]Modules!C:D,2,0),"")</f>
        <v>MCI-00653</v>
      </c>
      <c r="D33" s="69" t="s">
        <v>1321</v>
      </c>
      <c r="E33" s="67" t="str">
        <f>IFERROR(VLOOKUP($D33,[2]Interventions!E:F,2,0),IFERROR(VLOOKUP($D33,[2]Interventions!I:L,4,0),IFERROR(VLOOKUP($D33,[2]Interventions!J:L,3,0),"")))</f>
        <v>MCI-00713</v>
      </c>
      <c r="F33" s="76">
        <v>75000</v>
      </c>
      <c r="G33" s="78">
        <f>IF(IF(Modules!$D$4="EUR",F33*(Modules!$B$5),$F33)=0,"",IF(Modules!$D$4="EUR",F33*(Modules!$B$5),$F33))</f>
        <v>75000</v>
      </c>
      <c r="H33" s="31" t="s">
        <v>1640</v>
      </c>
      <c r="I33" s="31"/>
      <c r="J33" s="30"/>
      <c r="K33" s="30"/>
      <c r="L33" s="77"/>
      <c r="M33" s="30"/>
      <c r="N33" s="30" t="str">
        <f>CLEAN(IFERROR(VLOOKUP($D33,Interventions!$E$1:$K$396,7,0),""))</f>
        <v>FunOpp_15:ActAre_89</v>
      </c>
      <c r="O33" s="30" t="str">
        <f>CLEAN(IF(D33="","",CONCATENATE(Modules!$B$8,PAAR!N33,R33)))</f>
        <v>Geography_131/FundingOpportunity_15/FunOpp_15:ActAre_895</v>
      </c>
      <c r="P33" s="71" t="str">
        <f>IFERROR(INDEX('Dropdown Data'!$D$33:$D$35,MATCH(A33,'Dropdown Data'!$B$33:$B$35,0)),IFERROR(INDEX('Dropdown Data'!$D$33:$D$35,MATCH(A33,'Dropdown Data'!$C$33:$C$35,0)),A33))</f>
        <v>Medium</v>
      </c>
      <c r="Q33" s="71">
        <f>IFERROR(INDEX('Dropdown Data'!$D$33:$D$36,MATCH(J33,'Dropdown Data'!$B$33:$B$36,0)),IFERROR(INDEX('Dropdown Data'!$D$33:$D$36,MATCH(J33,'Dropdown Data'!$C$33:$C$36,0)),J33))</f>
        <v>0</v>
      </c>
      <c r="R33" s="10">
        <v>5</v>
      </c>
      <c r="S33" s="10" t="b">
        <f t="shared" si="0"/>
        <v>1</v>
      </c>
      <c r="T33" s="10">
        <f t="shared" si="1"/>
        <v>5</v>
      </c>
      <c r="U33" s="10" t="str">
        <f>IFERROR(VLOOKUP(B33,Modules!$E$11:$K$42,7,0),IFERROR(VLOOKUP(B33,Modules!$F$11:$K$42,6,0),VLOOKUP(B33,Modules!$G$11:$K$42,5,0)))</f>
        <v>MCI-00653</v>
      </c>
      <c r="V33" s="10">
        <f>MATCH(U33,Interventions!C:C,0)</f>
        <v>54</v>
      </c>
      <c r="W33" s="10">
        <f>MATCH(U33,Interventions!C:C,1)</f>
        <v>64</v>
      </c>
    </row>
    <row r="34" spans="1:23" ht="40" customHeight="1" x14ac:dyDescent="0.2">
      <c r="A34" s="30" t="s">
        <v>810</v>
      </c>
      <c r="B34" s="69" t="s">
        <v>436</v>
      </c>
      <c r="C34" s="70"/>
      <c r="D34" s="69" t="s">
        <v>1140</v>
      </c>
      <c r="E34" s="67" t="str">
        <f>IFERROR(VLOOKUP($D34,[1]Interventions!E:F,2,0),IFERROR(VLOOKUP($D34,[1]Interventions!I:L,4,0),IFERROR(VLOOKUP($D34,[1]Interventions!J:L,3,0),"")))</f>
        <v>MCI-00674</v>
      </c>
      <c r="F34" s="76">
        <v>200000</v>
      </c>
      <c r="G34" s="78">
        <f>IF(IF(Modules!$D$4="EUR",F34*(Modules!$B$5),$F34)=0,"",IF(Modules!$D$4="EUR",F34*(Modules!$B$5),$F34))</f>
        <v>200000</v>
      </c>
      <c r="H34" s="31" t="s">
        <v>1641</v>
      </c>
      <c r="I34" s="31"/>
      <c r="J34" s="30"/>
      <c r="K34" s="30"/>
      <c r="L34" s="77"/>
      <c r="M34" s="30"/>
      <c r="N34" s="30" t="str">
        <f>CLEAN(IFERROR(VLOOKUP($D34,Interventions!$E$1:$K$396,7,0),""))</f>
        <v>FunOpp_15:ActAre_446</v>
      </c>
      <c r="O34" s="30" t="str">
        <f>CLEAN(IF(D34="","",CONCATENATE(Modules!$B$8,PAAR!N34,R34)))</f>
        <v>Geography_131/FundingOpportunity_15/FunOpp_15:ActAre_4466</v>
      </c>
      <c r="P34" s="71" t="str">
        <f>IFERROR(INDEX('Dropdown Data'!$D$33:$D$35,MATCH(A34,'Dropdown Data'!$B$33:$B$35,0)),IFERROR(INDEX('Dropdown Data'!$D$33:$D$35,MATCH(A34,'Dropdown Data'!$C$33:$C$35,0)),A34))</f>
        <v>Medium</v>
      </c>
      <c r="Q34" s="71">
        <f>IFERROR(INDEX('Dropdown Data'!$D$33:$D$36,MATCH(J34,'Dropdown Data'!$B$33:$B$36,0)),IFERROR(INDEX('Dropdown Data'!$D$33:$D$36,MATCH(J34,'Dropdown Data'!$C$33:$C$36,0)),J34))</f>
        <v>0</v>
      </c>
      <c r="R34" s="10">
        <v>6</v>
      </c>
      <c r="S34" s="10" t="b">
        <f t="shared" si="0"/>
        <v>1</v>
      </c>
      <c r="T34" s="10">
        <f t="shared" si="1"/>
        <v>6</v>
      </c>
      <c r="U34" s="10" t="str">
        <f>IFERROR(VLOOKUP(B34,Modules!$E$11:$K$42,7,0),IFERROR(VLOOKUP(B34,Modules!$F$11:$K$42,6,0),VLOOKUP(B34,Modules!$G$11:$K$42,5,0)))</f>
        <v>MCI-00648</v>
      </c>
      <c r="V34" s="10">
        <f>MATCH(U34,Interventions!C:C,0)</f>
        <v>13</v>
      </c>
      <c r="W34" s="10">
        <f>MATCH(U34,Interventions!C:C,1)</f>
        <v>31</v>
      </c>
    </row>
    <row r="35" spans="1:23" ht="40" customHeight="1" x14ac:dyDescent="0.2">
      <c r="A35" s="30" t="s">
        <v>810</v>
      </c>
      <c r="B35" s="69" t="s">
        <v>436</v>
      </c>
      <c r="C35" s="70"/>
      <c r="D35" s="69" t="s">
        <v>1145</v>
      </c>
      <c r="E35" s="67"/>
      <c r="F35" s="76">
        <v>1040000</v>
      </c>
      <c r="G35" s="78">
        <f>IF(IF(Modules!$D$4="EUR",F35*(Modules!$B$5),$F35)=0,"",IF(Modules!$D$4="EUR",F35*(Modules!$B$5),$F35))</f>
        <v>1040000</v>
      </c>
      <c r="H35" s="31" t="s">
        <v>1656</v>
      </c>
      <c r="I35" s="31"/>
      <c r="J35" s="30"/>
      <c r="K35" s="30"/>
      <c r="L35" s="77"/>
      <c r="M35" s="30"/>
      <c r="N35" s="30" t="str">
        <f>CLEAN(IFERROR(VLOOKUP($D35,Interventions!$E$1:$K$396,7,0),""))</f>
        <v>FunOpp_15:ActAre_457</v>
      </c>
      <c r="O35" s="30" t="str">
        <f>CLEAN(IF(D35="","",CONCATENATE(Modules!$B$8,PAAR!N35,R35)))</f>
        <v>Geography_131/FundingOpportunity_15/FunOpp_15:ActAre_4577</v>
      </c>
      <c r="P35" s="71" t="str">
        <f>IFERROR(INDEX('Dropdown Data'!$D$33:$D$35,MATCH(A35,'Dropdown Data'!$B$33:$B$35,0)),IFERROR(INDEX('Dropdown Data'!$D$33:$D$35,MATCH(A35,'Dropdown Data'!$C$33:$C$35,0)),A35))</f>
        <v>Medium</v>
      </c>
      <c r="Q35" s="71">
        <f>IFERROR(INDEX('Dropdown Data'!$D$33:$D$36,MATCH(J35,'Dropdown Data'!$B$33:$B$36,0)),IFERROR(INDEX('Dropdown Data'!$D$33:$D$36,MATCH(J35,'Dropdown Data'!$C$33:$C$36,0)),J35))</f>
        <v>0</v>
      </c>
      <c r="R35" s="10">
        <v>7</v>
      </c>
      <c r="S35" s="10" t="b">
        <f t="shared" si="0"/>
        <v>1</v>
      </c>
      <c r="T35" s="10">
        <f t="shared" si="1"/>
        <v>7</v>
      </c>
      <c r="U35" s="10" t="str">
        <f>IFERROR(VLOOKUP(B35,Modules!$E$11:$K$42,7,0),IFERROR(VLOOKUP(B35,Modules!$F$11:$K$42,6,0),VLOOKUP(B35,Modules!$G$11:$K$42,5,0)))</f>
        <v>MCI-00648</v>
      </c>
      <c r="V35" s="10">
        <f>MATCH(U35,Interventions!C:C,0)</f>
        <v>13</v>
      </c>
      <c r="W35" s="10">
        <f>MATCH(U35,Interventions!C:C,1)</f>
        <v>31</v>
      </c>
    </row>
    <row r="36" spans="1:23" ht="40" customHeight="1" x14ac:dyDescent="0.2">
      <c r="A36" s="30" t="s">
        <v>810</v>
      </c>
      <c r="B36" s="69" t="s">
        <v>436</v>
      </c>
      <c r="C36" s="70"/>
      <c r="D36" s="69" t="s">
        <v>1130</v>
      </c>
      <c r="E36" s="67"/>
      <c r="F36" s="76">
        <v>379000</v>
      </c>
      <c r="G36" s="78">
        <f>IF(IF(Modules!$D$4="EUR",F36*(Modules!$B$5),$F36)=0,"",IF(Modules!$D$4="EUR",F36*(Modules!$B$5),$F36))</f>
        <v>379000</v>
      </c>
      <c r="H36" s="31" t="s">
        <v>1642</v>
      </c>
      <c r="I36" s="31"/>
      <c r="J36" s="30"/>
      <c r="K36" s="30"/>
      <c r="L36" s="77"/>
      <c r="M36" s="30"/>
      <c r="N36" s="30" t="str">
        <f>CLEAN(IFERROR(VLOOKUP($D36,Interventions!$E$1:$K$396,7,0),""))</f>
        <v>FunOpp_15:ActAre_445</v>
      </c>
      <c r="O36" s="30" t="str">
        <f>CLEAN(IF(D36="","",CONCATENATE(Modules!$B$8,PAAR!N36,R36)))</f>
        <v>Geography_131/FundingOpportunity_15/FunOpp_15:ActAre_4458</v>
      </c>
      <c r="P36" s="71" t="str">
        <f>IFERROR(INDEX('Dropdown Data'!$D$33:$D$35,MATCH(A36,'Dropdown Data'!$B$33:$B$35,0)),IFERROR(INDEX('Dropdown Data'!$D$33:$D$35,MATCH(A36,'Dropdown Data'!$C$33:$C$35,0)),A36))</f>
        <v>Medium</v>
      </c>
      <c r="Q36" s="71">
        <f>IFERROR(INDEX('Dropdown Data'!$D$33:$D$36,MATCH(J36,'Dropdown Data'!$B$33:$B$36,0)),IFERROR(INDEX('Dropdown Data'!$D$33:$D$36,MATCH(J36,'Dropdown Data'!$C$33:$C$36,0)),J36))</f>
        <v>0</v>
      </c>
      <c r="R36" s="10">
        <v>8</v>
      </c>
      <c r="S36" s="10" t="b">
        <f t="shared" si="0"/>
        <v>1</v>
      </c>
      <c r="T36" s="10">
        <f t="shared" si="1"/>
        <v>7</v>
      </c>
      <c r="U36" s="10" t="str">
        <f>IFERROR(VLOOKUP(B36,Modules!$E$11:$K$42,7,0),IFERROR(VLOOKUP(B36,Modules!$F$11:$K$42,6,0),VLOOKUP(B36,Modules!$G$11:$K$42,5,0)))</f>
        <v>MCI-00648</v>
      </c>
      <c r="V36" s="10">
        <f>MATCH(U36,Interventions!C:C,0)</f>
        <v>13</v>
      </c>
      <c r="W36" s="10">
        <f>MATCH(U36,Interventions!C:C,1)</f>
        <v>31</v>
      </c>
    </row>
    <row r="37" spans="1:23" ht="40" customHeight="1" x14ac:dyDescent="0.2">
      <c r="A37" s="30" t="s">
        <v>810</v>
      </c>
      <c r="B37" s="69" t="s">
        <v>1066</v>
      </c>
      <c r="C37" s="70"/>
      <c r="D37" s="69" t="s">
        <v>1240</v>
      </c>
      <c r="E37" s="67"/>
      <c r="F37" s="76">
        <v>40000</v>
      </c>
      <c r="G37" s="78">
        <f>IF(IF(Modules!$D$4="EUR",F37*(Modules!$B$5),$F37)=0,"",IF(Modules!$D$4="EUR",F37*(Modules!$B$5),$F37))</f>
        <v>40000</v>
      </c>
      <c r="H37" s="31" t="s">
        <v>1657</v>
      </c>
      <c r="I37" s="31"/>
      <c r="J37" s="30"/>
      <c r="K37" s="30"/>
      <c r="L37" s="77"/>
      <c r="M37" s="30"/>
      <c r="N37" s="30" t="str">
        <f>CLEAN(IFERROR(VLOOKUP($D37,Interventions!$E$1:$K$396,7,0),""))</f>
        <v>FunOpp_15:ActAre_418</v>
      </c>
      <c r="O37" s="30" t="str">
        <f>CLEAN(IF(D37="","",CONCATENATE(Modules!$B$8,PAAR!N37,R37)))</f>
        <v>Geography_131/FundingOpportunity_15/FunOpp_15:ActAre_4189</v>
      </c>
      <c r="P37" s="71" t="str">
        <f>IFERROR(INDEX('Dropdown Data'!$D$33:$D$35,MATCH(A37,'Dropdown Data'!$B$33:$B$35,0)),IFERROR(INDEX('Dropdown Data'!$D$33:$D$35,MATCH(A37,'Dropdown Data'!$C$33:$C$35,0)),A37))</f>
        <v>Medium</v>
      </c>
      <c r="Q37" s="71">
        <f>IFERROR(INDEX('Dropdown Data'!$D$33:$D$36,MATCH(J37,'Dropdown Data'!$B$33:$B$36,0)),IFERROR(INDEX('Dropdown Data'!$D$33:$D$36,MATCH(J37,'Dropdown Data'!$C$33:$C$36,0)),J37))</f>
        <v>0</v>
      </c>
      <c r="R37" s="10">
        <v>9</v>
      </c>
      <c r="S37" s="10" t="b">
        <f t="shared" si="0"/>
        <v>1</v>
      </c>
      <c r="T37" s="10">
        <f t="shared" si="1"/>
        <v>7</v>
      </c>
      <c r="U37" s="10" t="str">
        <f>IFERROR(VLOOKUP(B37,Modules!$E$11:$K$42,7,0),IFERROR(VLOOKUP(B37,Modules!$F$11:$K$42,6,0),VLOOKUP(B37,Modules!$G$11:$K$42,5,0)))</f>
        <v>MCI-00650</v>
      </c>
      <c r="V37" s="10">
        <f>MATCH(U37,Interventions!C:C,0)</f>
        <v>36</v>
      </c>
      <c r="W37" s="10">
        <f>MATCH(U37,Interventions!C:C,1)</f>
        <v>38</v>
      </c>
    </row>
    <row r="38" spans="1:23" ht="40" customHeight="1" x14ac:dyDescent="0.2">
      <c r="A38" s="30" t="s">
        <v>811</v>
      </c>
      <c r="B38" s="69" t="s">
        <v>159</v>
      </c>
      <c r="C38" s="70" t="str">
        <f>IFERROR(VLOOKUP(B38,[2]Modules!C:D,2,0),"")</f>
        <v>MCI-00664</v>
      </c>
      <c r="D38" s="69" t="s">
        <v>1560</v>
      </c>
      <c r="E38" s="67" t="str">
        <f>IFERROR(VLOOKUP($D38,[2]Interventions!E:F,2,0),IFERROR(VLOOKUP($D38,[2]Interventions!I:L,4,0),IFERROR(VLOOKUP($D38,[2]Interventions!J:L,3,0),"")))</f>
        <v>MCI-00800</v>
      </c>
      <c r="F38" s="76">
        <v>25000</v>
      </c>
      <c r="G38" s="78">
        <f>IF(IF(Modules!$D$4="EUR",F38*(Modules!$B$5),$F38)=0,"",IF(Modules!$D$4="EUR",F38*(Modules!$B$5),$F38))</f>
        <v>25000</v>
      </c>
      <c r="H38" s="31" t="s">
        <v>1658</v>
      </c>
      <c r="I38" s="31"/>
      <c r="J38" s="30"/>
      <c r="K38" s="30"/>
      <c r="L38" s="77"/>
      <c r="M38" s="30"/>
      <c r="N38" s="30" t="str">
        <f>CLEAN(IFERROR(VLOOKUP($D38,Interventions!$E$1:$K$396,7,0),""))</f>
        <v>FunOpp_15:ActAre_133</v>
      </c>
      <c r="O38" s="30" t="str">
        <f>CLEAN(IF(D38="","",CONCATENATE(Modules!$B$8,PAAR!N38,R38)))</f>
        <v>Geography_131/FundingOpportunity_15/FunOpp_15:ActAre_13310</v>
      </c>
      <c r="P38" s="71" t="str">
        <f>IFERROR(INDEX('Dropdown Data'!$D$33:$D$35,MATCH(A38,'Dropdown Data'!$B$33:$B$35,0)),IFERROR(INDEX('Dropdown Data'!$D$33:$D$35,MATCH(A38,'Dropdown Data'!$C$33:$C$35,0)),A38))</f>
        <v>Low</v>
      </c>
      <c r="Q38" s="71">
        <f>IFERROR(INDEX('Dropdown Data'!$D$33:$D$36,MATCH(J38,'Dropdown Data'!$B$33:$B$36,0)),IFERROR(INDEX('Dropdown Data'!$D$33:$D$36,MATCH(J38,'Dropdown Data'!$C$33:$C$36,0)),J38))</f>
        <v>0</v>
      </c>
      <c r="R38" s="10">
        <v>10</v>
      </c>
      <c r="S38" s="10" t="b">
        <f t="shared" si="0"/>
        <v>1</v>
      </c>
      <c r="T38" s="10">
        <f t="shared" si="1"/>
        <v>5</v>
      </c>
      <c r="U38" s="10" t="str">
        <f>IFERROR(VLOOKUP(B38,Modules!$E$11:$K$42,7,0),IFERROR(VLOOKUP(B38,Modules!$F$11:$K$42,6,0),VLOOKUP(B38,Modules!$G$11:$K$42,5,0)))</f>
        <v>MCI-00664</v>
      </c>
      <c r="V38" s="10">
        <f>MATCH(U38,Interventions!C:C,0)</f>
        <v>113</v>
      </c>
      <c r="W38" s="10">
        <f>MATCH(U38,Interventions!C:C,1)</f>
        <v>115</v>
      </c>
    </row>
    <row r="39" spans="1:23" ht="40" customHeight="1" x14ac:dyDescent="0.2">
      <c r="A39" s="30" t="s">
        <v>811</v>
      </c>
      <c r="B39" s="69" t="s">
        <v>159</v>
      </c>
      <c r="C39" s="70" t="str">
        <f>IFERROR(VLOOKUP(B39,[2]Modules!C:D,2,0),"")</f>
        <v>MCI-00664</v>
      </c>
      <c r="D39" s="69" t="s">
        <v>1560</v>
      </c>
      <c r="E39" s="67" t="str">
        <f>IFERROR(VLOOKUP($D39,[2]Interventions!E:F,2,0),IFERROR(VLOOKUP($D39,[2]Interventions!I:L,4,0),IFERROR(VLOOKUP($D39,[2]Interventions!J:L,3,0),"")))</f>
        <v>MCI-00800</v>
      </c>
      <c r="F39" s="76">
        <v>1500</v>
      </c>
      <c r="G39" s="78">
        <f>IF(IF(Modules!$D$4="EUR",F39*(Modules!$B$5),$F39)=0,"",IF(Modules!$D$4="EUR",F39*(Modules!$B$5),$F39))</f>
        <v>1500</v>
      </c>
      <c r="H39" s="31" t="s">
        <v>1643</v>
      </c>
      <c r="I39" s="31"/>
      <c r="J39" s="30"/>
      <c r="K39" s="30"/>
      <c r="L39" s="77"/>
      <c r="M39" s="30"/>
      <c r="N39" s="30" t="str">
        <f>CLEAN(IFERROR(VLOOKUP($D39,Interventions!$E$1:$K$396,7,0),""))</f>
        <v>FunOpp_15:ActAre_133</v>
      </c>
      <c r="O39" s="30" t="str">
        <f>CLEAN(IF(D39="","",CONCATENATE(Modules!$B$8,PAAR!N39,R39)))</f>
        <v>Geography_131/FundingOpportunity_15/FunOpp_15:ActAre_13311</v>
      </c>
      <c r="P39" s="71" t="str">
        <f>IFERROR(INDEX('Dropdown Data'!$D$33:$D$35,MATCH(A39,'Dropdown Data'!$B$33:$B$35,0)),IFERROR(INDEX('Dropdown Data'!$D$33:$D$35,MATCH(A39,'Dropdown Data'!$C$33:$C$35,0)),A39))</f>
        <v>Low</v>
      </c>
      <c r="Q39" s="71">
        <f>IFERROR(INDEX('Dropdown Data'!$D$33:$D$36,MATCH(J39,'Dropdown Data'!$B$33:$B$36,0)),IFERROR(INDEX('Dropdown Data'!$D$33:$D$36,MATCH(J39,'Dropdown Data'!$C$33:$C$36,0)),J39))</f>
        <v>0</v>
      </c>
      <c r="R39" s="10">
        <v>11</v>
      </c>
      <c r="S39" s="10" t="b">
        <f t="shared" si="0"/>
        <v>1</v>
      </c>
      <c r="T39" s="10">
        <f t="shared" si="1"/>
        <v>5</v>
      </c>
      <c r="U39" s="10" t="str">
        <f>IFERROR(VLOOKUP(B39,Modules!$E$11:$K$42,7,0),IFERROR(VLOOKUP(B39,Modules!$F$11:$K$42,6,0),VLOOKUP(B39,Modules!$G$11:$K$42,5,0)))</f>
        <v>MCI-00664</v>
      </c>
      <c r="V39" s="10">
        <f>MATCH(U39,Interventions!C:C,0)</f>
        <v>113</v>
      </c>
      <c r="W39" s="10">
        <f>MATCH(U39,Interventions!C:C,1)</f>
        <v>115</v>
      </c>
    </row>
    <row r="40" spans="1:23" ht="40" customHeight="1" x14ac:dyDescent="0.2">
      <c r="A40" s="30" t="s">
        <v>811</v>
      </c>
      <c r="B40" s="69" t="s">
        <v>1100</v>
      </c>
      <c r="C40" s="70" t="str">
        <f>IFERROR(VLOOKUP(B40,[2]Modules!C:D,2,0),"")</f>
        <v>MCI-00662</v>
      </c>
      <c r="D40" s="69" t="s">
        <v>580</v>
      </c>
      <c r="E40" s="67" t="str">
        <f>IFERROR(VLOOKUP($D40,[2]Interventions!E:F,2,0),IFERROR(VLOOKUP($D40,[2]Interventions!I:L,4,0),IFERROR(VLOOKUP($D40,[2]Interventions!J:L,3,0),"")))</f>
        <v>MCI-00785</v>
      </c>
      <c r="F40" s="76">
        <v>343104</v>
      </c>
      <c r="G40" s="78">
        <f>IF(IF(Modules!$D$4="EUR",F40*(Modules!$B$5),$F40)=0,"",IF(Modules!$D$4="EUR",F40*(Modules!$B$5),$F40))</f>
        <v>343104</v>
      </c>
      <c r="H40" s="31" t="s">
        <v>1659</v>
      </c>
      <c r="I40" s="31"/>
      <c r="J40" s="30"/>
      <c r="K40" s="30"/>
      <c r="L40" s="77"/>
      <c r="M40" s="30"/>
      <c r="N40" s="30" t="str">
        <f>CLEAN(IFERROR(VLOOKUP($D40,Interventions!$E$1:$K$396,7,0),""))</f>
        <v>FunOpp_15:ActAre_161</v>
      </c>
      <c r="O40" s="30" t="str">
        <f>CLEAN(IF(D40="","",CONCATENATE(Modules!$B$8,PAAR!N40,R40)))</f>
        <v>Geography_131/FundingOpportunity_15/FunOpp_15:ActAre_16112</v>
      </c>
      <c r="P40" s="71" t="str">
        <f>IFERROR(INDEX('Dropdown Data'!$D$33:$D$35,MATCH(A40,'Dropdown Data'!$B$33:$B$35,0)),IFERROR(INDEX('Dropdown Data'!$D$33:$D$35,MATCH(A40,'Dropdown Data'!$C$33:$C$35,0)),A40))</f>
        <v>Low</v>
      </c>
      <c r="Q40" s="71">
        <f>IFERROR(INDEX('Dropdown Data'!$D$33:$D$36,MATCH(J40,'Dropdown Data'!$B$33:$B$36,0)),IFERROR(INDEX('Dropdown Data'!$D$33:$D$36,MATCH(J40,'Dropdown Data'!$C$33:$C$36,0)),J40))</f>
        <v>0</v>
      </c>
      <c r="R40" s="10">
        <v>12</v>
      </c>
      <c r="S40" s="10" t="b">
        <f t="shared" si="0"/>
        <v>1</v>
      </c>
      <c r="T40" s="10">
        <f t="shared" si="1"/>
        <v>5</v>
      </c>
      <c r="U40" s="10" t="str">
        <f>IFERROR(VLOOKUP(B40,Modules!$E$11:$K$42,7,0),IFERROR(VLOOKUP(B40,Modules!$F$11:$K$42,6,0),VLOOKUP(B40,Modules!$G$11:$K$42,5,0)))</f>
        <v>MCI-00662</v>
      </c>
      <c r="V40" s="10">
        <f>MATCH(U40,Interventions!C:C,0)</f>
        <v>100</v>
      </c>
      <c r="W40" s="10">
        <f>MATCH(U40,Interventions!C:C,1)</f>
        <v>105</v>
      </c>
    </row>
    <row r="41" spans="1:23" ht="40" customHeight="1" x14ac:dyDescent="0.2">
      <c r="A41" s="30" t="s">
        <v>811</v>
      </c>
      <c r="B41" s="69" t="s">
        <v>159</v>
      </c>
      <c r="C41" s="70" t="str">
        <f>IFERROR(VLOOKUP(B41,[2]Modules!C:D,2,0),"")</f>
        <v>MCI-00664</v>
      </c>
      <c r="D41" s="69" t="s">
        <v>613</v>
      </c>
      <c r="E41" s="67" t="str">
        <f>IFERROR(VLOOKUP($D41,[2]Interventions!E:F,2,0),IFERROR(VLOOKUP($D41,[2]Interventions!I:L,4,0),IFERROR(VLOOKUP($D41,[2]Interventions!J:L,3,0),"")))</f>
        <v>MCI-00799</v>
      </c>
      <c r="F41" s="76">
        <v>12874.35</v>
      </c>
      <c r="G41" s="78">
        <f>IF(IF(Modules!$D$4="EUR",F41*(Modules!$B$5),$F41)=0,"",IF(Modules!$D$4="EUR",F41*(Modules!$B$5),$F41))</f>
        <v>12874.35</v>
      </c>
      <c r="H41" s="31" t="s">
        <v>1644</v>
      </c>
      <c r="I41" s="31"/>
      <c r="J41" s="30"/>
      <c r="K41" s="30"/>
      <c r="L41" s="77"/>
      <c r="M41" s="30"/>
      <c r="N41" s="30"/>
      <c r="O41" s="30" t="str">
        <f>CLEAN(IF(D41="","",CONCATENATE(Modules!$B$8,PAAR!N41,R41)))</f>
        <v>Geography_131/FundingOpportunity_15/13</v>
      </c>
      <c r="P41" s="71" t="str">
        <f>IFERROR(INDEX('Dropdown Data'!$D$33:$D$35,MATCH(A41,'Dropdown Data'!$B$33:$B$35,0)),IFERROR(INDEX('Dropdown Data'!$D$33:$D$35,MATCH(A41,'Dropdown Data'!$C$33:$C$35,0)),A41))</f>
        <v>Low</v>
      </c>
      <c r="Q41" s="71">
        <f>IFERROR(INDEX('Dropdown Data'!$D$33:$D$36,MATCH(J41,'Dropdown Data'!$B$33:$B$36,0)),IFERROR(INDEX('Dropdown Data'!$D$33:$D$36,MATCH(J41,'Dropdown Data'!$C$33:$C$36,0)),J41))</f>
        <v>0</v>
      </c>
      <c r="R41" s="10">
        <v>13</v>
      </c>
      <c r="S41" s="10" t="b">
        <f t="shared" si="0"/>
        <v>1</v>
      </c>
      <c r="T41" s="10">
        <f t="shared" si="1"/>
        <v>5</v>
      </c>
      <c r="U41" s="10" t="str">
        <f>IFERROR(VLOOKUP(B41,Modules!$E$11:$K$42,7,0),IFERROR(VLOOKUP(B41,Modules!$F$11:$K$42,6,0),VLOOKUP(B41,Modules!$G$11:$K$42,5,0)))</f>
        <v>MCI-00664</v>
      </c>
      <c r="V41" s="10">
        <f>MATCH(U41,Interventions!C:C,0)</f>
        <v>113</v>
      </c>
      <c r="W41" s="10">
        <f>MATCH(U41,Interventions!C:C,1)</f>
        <v>115</v>
      </c>
    </row>
    <row r="42" spans="1:23" ht="40" customHeight="1" x14ac:dyDescent="0.2">
      <c r="A42" s="30" t="s">
        <v>811</v>
      </c>
      <c r="B42" s="69" t="s">
        <v>1096</v>
      </c>
      <c r="C42" s="70" t="str">
        <f>IFERROR(VLOOKUP(B42,[2]Modules!C:D,2,0),"")</f>
        <v>MCI-00666</v>
      </c>
      <c r="D42" s="69" t="s">
        <v>1582</v>
      </c>
      <c r="E42" s="67" t="str">
        <f>IFERROR(VLOOKUP($D42,[2]Interventions!E:F,2,0),IFERROR(VLOOKUP($D42,[2]Interventions!I:L,4,0),IFERROR(VLOOKUP($D42,[2]Interventions!J:L,3,0),"")))</f>
        <v>MCI-00804</v>
      </c>
      <c r="F42" s="76">
        <v>106500</v>
      </c>
      <c r="G42" s="78">
        <f>IF(IF(Modules!$D$4="EUR",F42*(Modules!$B$5),$F42)=0,"",IF(Modules!$D$4="EUR",F42*(Modules!$B$5),$F42))</f>
        <v>106500</v>
      </c>
      <c r="H42" s="31" t="s">
        <v>1660</v>
      </c>
      <c r="I42" s="31"/>
      <c r="J42" s="30"/>
      <c r="K42" s="30"/>
      <c r="L42" s="77"/>
      <c r="M42" s="30"/>
      <c r="N42" s="30"/>
      <c r="O42" s="30" t="str">
        <f>CLEAN(IF(D42="","",CONCATENATE(Modules!$B$8,PAAR!N42,R42)))</f>
        <v>Geography_131/FundingOpportunity_15/14</v>
      </c>
      <c r="P42" s="71" t="str">
        <f>IFERROR(INDEX('Dropdown Data'!$D$33:$D$35,MATCH(A42,'Dropdown Data'!$B$33:$B$35,0)),IFERROR(INDEX('Dropdown Data'!$D$33:$D$35,MATCH(A42,'Dropdown Data'!$C$33:$C$35,0)),A42))</f>
        <v>Low</v>
      </c>
      <c r="Q42" s="71">
        <f>IFERROR(INDEX('Dropdown Data'!$D$33:$D$36,MATCH(J42,'Dropdown Data'!$B$33:$B$36,0)),IFERROR(INDEX('Dropdown Data'!$D$33:$D$36,MATCH(J42,'Dropdown Data'!$C$33:$C$36,0)),J42))</f>
        <v>0</v>
      </c>
      <c r="R42" s="10">
        <v>14</v>
      </c>
      <c r="S42" s="10" t="b">
        <f t="shared" si="0"/>
        <v>1</v>
      </c>
      <c r="T42" s="10">
        <f t="shared" si="1"/>
        <v>5</v>
      </c>
      <c r="U42" s="10" t="str">
        <f>IFERROR(VLOOKUP(B42,Modules!$E$11:$K$42,7,0),IFERROR(VLOOKUP(B42,Modules!$F$11:$K$42,6,0),VLOOKUP(B42,Modules!$G$11:$K$42,5,0)))</f>
        <v>MCI-00666</v>
      </c>
      <c r="V42" s="10">
        <f>MATCH(U42,Interventions!C:C,0)</f>
        <v>118</v>
      </c>
      <c r="W42" s="10">
        <f>MATCH(U42,Interventions!C:C,1)</f>
        <v>119</v>
      </c>
    </row>
    <row r="43" spans="1:23" ht="40" customHeight="1" x14ac:dyDescent="0.2">
      <c r="A43" s="30" t="s">
        <v>811</v>
      </c>
      <c r="B43" s="69" t="s">
        <v>159</v>
      </c>
      <c r="C43" s="70" t="str">
        <f>IFERROR(VLOOKUP(B43,[2]Modules!C:D,2,0),"")</f>
        <v>MCI-00664</v>
      </c>
      <c r="D43" s="69" t="s">
        <v>613</v>
      </c>
      <c r="E43" s="67" t="str">
        <f>IFERROR(VLOOKUP($D43,[2]Interventions!E:F,2,0),IFERROR(VLOOKUP($D43,[2]Interventions!I:L,4,0),IFERROR(VLOOKUP($D43,[2]Interventions!J:L,3,0),"")))</f>
        <v>MCI-00799</v>
      </c>
      <c r="F43" s="76">
        <v>7000</v>
      </c>
      <c r="G43" s="78">
        <f>IF(IF(Modules!$D$4="EUR",F43*(Modules!$B$5),$F43)=0,"",IF(Modules!$D$4="EUR",F43*(Modules!$B$5),$F43))</f>
        <v>7000</v>
      </c>
      <c r="H43" s="31" t="s">
        <v>1645</v>
      </c>
      <c r="I43" s="31"/>
      <c r="J43" s="30"/>
      <c r="K43" s="30"/>
      <c r="L43" s="77"/>
      <c r="M43" s="30"/>
      <c r="N43" s="30"/>
      <c r="O43" s="30" t="str">
        <f>CLEAN(IF(D43="","",CONCATENATE(Modules!$B$8,PAAR!N43,R43)))</f>
        <v>Geography_131/FundingOpportunity_15/15</v>
      </c>
      <c r="P43" s="71" t="str">
        <f>IFERROR(INDEX('Dropdown Data'!$D$33:$D$35,MATCH(A43,'Dropdown Data'!$B$33:$B$35,0)),IFERROR(INDEX('Dropdown Data'!$D$33:$D$35,MATCH(A43,'Dropdown Data'!$C$33:$C$35,0)),A43))</f>
        <v>Low</v>
      </c>
      <c r="Q43" s="71">
        <f>IFERROR(INDEX('Dropdown Data'!$D$33:$D$36,MATCH(J43,'Dropdown Data'!$B$33:$B$36,0)),IFERROR(INDEX('Dropdown Data'!$D$33:$D$36,MATCH(J43,'Dropdown Data'!$C$33:$C$36,0)),J43))</f>
        <v>0</v>
      </c>
      <c r="R43" s="10">
        <v>15</v>
      </c>
      <c r="S43" s="10" t="b">
        <f t="shared" si="0"/>
        <v>1</v>
      </c>
      <c r="T43" s="10">
        <f t="shared" si="1"/>
        <v>5</v>
      </c>
      <c r="U43" s="10" t="str">
        <f>IFERROR(VLOOKUP(B43,Modules!$E$11:$K$42,7,0),IFERROR(VLOOKUP(B43,Modules!$F$11:$K$42,6,0),VLOOKUP(B43,Modules!$G$11:$K$42,5,0)))</f>
        <v>MCI-00664</v>
      </c>
      <c r="V43" s="10">
        <f>MATCH(U43,Interventions!C:C,0)</f>
        <v>113</v>
      </c>
      <c r="W43" s="10">
        <f>MATCH(U43,Interventions!C:C,1)</f>
        <v>115</v>
      </c>
    </row>
    <row r="44" spans="1:23" ht="40" customHeight="1" x14ac:dyDescent="0.2">
      <c r="A44" s="30" t="s">
        <v>811</v>
      </c>
      <c r="B44" s="69" t="s">
        <v>1108</v>
      </c>
      <c r="C44" s="70" t="str">
        <f>IFERROR(VLOOKUP(B44,[2]Modules!C:D,2,0),"")</f>
        <v>MCI-00668</v>
      </c>
      <c r="D44" s="69" t="s">
        <v>1605</v>
      </c>
      <c r="E44" s="67" t="str">
        <f>IFERROR(VLOOKUP($D44,[2]Interventions!E:F,2,0),IFERROR(VLOOKUP($D44,[2]Interventions!I:L,4,0),IFERROR(VLOOKUP($D44,[2]Interventions!J:L,3,0),"")))</f>
        <v>MCI-00809</v>
      </c>
      <c r="F44" s="76">
        <v>500000</v>
      </c>
      <c r="G44" s="78">
        <f>IF(IF(Modules!$D$4="EUR",F44*(Modules!$B$5),$F44)=0,"",IF(Modules!$D$4="EUR",F44*(Modules!$B$5),$F44))</f>
        <v>500000</v>
      </c>
      <c r="H44" s="31" t="s">
        <v>1646</v>
      </c>
      <c r="I44" s="31"/>
      <c r="J44" s="30"/>
      <c r="K44" s="30"/>
      <c r="L44" s="77"/>
      <c r="M44" s="30"/>
      <c r="N44" s="30"/>
      <c r="O44" s="30" t="str">
        <f>CLEAN(IF(D44="","",CONCATENATE(Modules!$B$8,PAAR!N44,R44)))</f>
        <v>Geography_131/FundingOpportunity_15/16</v>
      </c>
      <c r="P44" s="71" t="str">
        <f>IFERROR(INDEX('Dropdown Data'!$D$33:$D$35,MATCH(A44,'Dropdown Data'!$B$33:$B$35,0)),IFERROR(INDEX('Dropdown Data'!$D$33:$D$35,MATCH(A44,'Dropdown Data'!$C$33:$C$35,0)),A44))</f>
        <v>Low</v>
      </c>
      <c r="Q44" s="71">
        <f>IFERROR(INDEX('Dropdown Data'!$D$33:$D$36,MATCH(J44,'Dropdown Data'!$B$33:$B$36,0)),IFERROR(INDEX('Dropdown Data'!$D$33:$D$36,MATCH(J44,'Dropdown Data'!$C$33:$C$36,0)),J44))</f>
        <v>0</v>
      </c>
      <c r="R44" s="10">
        <v>16</v>
      </c>
      <c r="S44" s="10" t="b">
        <f t="shared" si="0"/>
        <v>1</v>
      </c>
      <c r="T44" s="10">
        <f t="shared" si="1"/>
        <v>5</v>
      </c>
      <c r="U44" s="10" t="str">
        <f>IFERROR(VLOOKUP(B44,Modules!$E$11:$K$42,7,0),IFERROR(VLOOKUP(B44,Modules!$F$11:$K$42,6,0),VLOOKUP(B44,Modules!$G$11:$K$42,5,0)))</f>
        <v>MCI-00668</v>
      </c>
      <c r="V44" s="10">
        <f>MATCH(U44,Interventions!C:C,0)</f>
        <v>124</v>
      </c>
      <c r="W44" s="10">
        <f>MATCH(U44,Interventions!C:C,1)</f>
        <v>128</v>
      </c>
    </row>
    <row r="45" spans="1:23" ht="40" customHeight="1" x14ac:dyDescent="0.2">
      <c r="A45" s="30" t="s">
        <v>811</v>
      </c>
      <c r="B45" s="69" t="s">
        <v>173</v>
      </c>
      <c r="C45" s="70" t="str">
        <f>IFERROR(VLOOKUP(B45,[2]Modules!C:D,2,0),"")</f>
        <v>MCI-00653</v>
      </c>
      <c r="D45" s="69" t="s">
        <v>1351</v>
      </c>
      <c r="E45" s="67" t="str">
        <f>IFERROR(VLOOKUP($D45,[2]Interventions!E:F,2,0),IFERROR(VLOOKUP($D45,[2]Interventions!I:L,4,0),IFERROR(VLOOKUP($D45,[2]Interventions!J:L,3,0),"")))</f>
        <v>MCI-00720</v>
      </c>
      <c r="F45" s="76">
        <v>75000</v>
      </c>
      <c r="G45" s="78">
        <f>IF(IF(Modules!$D$4="EUR",F45*(Modules!$B$5),$F45)=0,"",IF(Modules!$D$4="EUR",F45*(Modules!$B$5),$F45))</f>
        <v>75000</v>
      </c>
      <c r="H45" s="31" t="s">
        <v>1647</v>
      </c>
      <c r="I45" s="31"/>
      <c r="J45" s="30"/>
      <c r="K45" s="30"/>
      <c r="L45" s="77"/>
      <c r="M45" s="30"/>
      <c r="N45" s="30"/>
      <c r="O45" s="30" t="str">
        <f>CLEAN(IF(D45="","",CONCATENATE(Modules!$B$8,PAAR!N45,R45)))</f>
        <v>Geography_131/FundingOpportunity_15/17</v>
      </c>
      <c r="P45" s="71" t="str">
        <f>IFERROR(INDEX('Dropdown Data'!$D$33:$D$35,MATCH(A45,'Dropdown Data'!$B$33:$B$35,0)),IFERROR(INDEX('Dropdown Data'!$D$33:$D$35,MATCH(A45,'Dropdown Data'!$C$33:$C$35,0)),A45))</f>
        <v>Low</v>
      </c>
      <c r="Q45" s="71">
        <f>IFERROR(INDEX('Dropdown Data'!$D$33:$D$36,MATCH(J45,'Dropdown Data'!$B$33:$B$36,0)),IFERROR(INDEX('Dropdown Data'!$D$33:$D$36,MATCH(J45,'Dropdown Data'!$C$33:$C$36,0)),J45))</f>
        <v>0</v>
      </c>
      <c r="R45" s="10">
        <v>17</v>
      </c>
      <c r="S45" s="10" t="b">
        <f t="shared" si="0"/>
        <v>1</v>
      </c>
      <c r="T45" s="10">
        <f t="shared" si="1"/>
        <v>5</v>
      </c>
      <c r="U45" s="10" t="str">
        <f>IFERROR(VLOOKUP(B45,Modules!$E$11:$K$42,7,0),IFERROR(VLOOKUP(B45,Modules!$F$11:$K$42,6,0),VLOOKUP(B45,Modules!$G$11:$K$42,5,0)))</f>
        <v>MCI-00653</v>
      </c>
      <c r="V45" s="10">
        <f>MATCH(U45,Interventions!C:C,0)</f>
        <v>54</v>
      </c>
      <c r="W45" s="10">
        <f>MATCH(U45,Interventions!C:C,1)</f>
        <v>64</v>
      </c>
    </row>
    <row r="46" spans="1:23" ht="40" customHeight="1" x14ac:dyDescent="0.2">
      <c r="A46" s="30" t="s">
        <v>811</v>
      </c>
      <c r="B46" s="69" t="s">
        <v>173</v>
      </c>
      <c r="C46" s="70" t="str">
        <f>IFERROR(VLOOKUP(B46,[2]Modules!C:D,2,0),"")</f>
        <v>MCI-00653</v>
      </c>
      <c r="D46" s="69" t="s">
        <v>442</v>
      </c>
      <c r="E46" s="67" t="str">
        <f>IFERROR(VLOOKUP($D46,[2]Interventions!E:F,2,0),IFERROR(VLOOKUP($D46,[2]Interventions!I:L,4,0),IFERROR(VLOOKUP($D46,[2]Interventions!J:L,3,0),"")))</f>
        <v>MCI-00715</v>
      </c>
      <c r="F46" s="76">
        <v>138819.6</v>
      </c>
      <c r="G46" s="78">
        <f>IF(IF(Modules!$D$4="EUR",F46*(Modules!$B$5),$F46)=0,"",IF(Modules!$D$4="EUR",F46*(Modules!$B$5),$F46))</f>
        <v>138819.6</v>
      </c>
      <c r="H46" s="31" t="s">
        <v>1648</v>
      </c>
      <c r="I46" s="31"/>
      <c r="J46" s="30"/>
      <c r="K46" s="30"/>
      <c r="L46" s="77"/>
      <c r="M46" s="30"/>
      <c r="N46" s="30"/>
      <c r="O46" s="30" t="str">
        <f>CLEAN(IF(D46="","",CONCATENATE(Modules!$B$8,PAAR!N46,R46)))</f>
        <v>Geography_131/FundingOpportunity_15/18</v>
      </c>
      <c r="P46" s="71" t="str">
        <f>IFERROR(INDEX('Dropdown Data'!$D$33:$D$35,MATCH(A46,'Dropdown Data'!$B$33:$B$35,0)),IFERROR(INDEX('Dropdown Data'!$D$33:$D$35,MATCH(A46,'Dropdown Data'!$C$33:$C$35,0)),A46))</f>
        <v>Low</v>
      </c>
      <c r="Q46" s="71">
        <f>IFERROR(INDEX('Dropdown Data'!$D$33:$D$36,MATCH(J46,'Dropdown Data'!$B$33:$B$36,0)),IFERROR(INDEX('Dropdown Data'!$D$33:$D$36,MATCH(J46,'Dropdown Data'!$C$33:$C$36,0)),J46))</f>
        <v>0</v>
      </c>
      <c r="R46" s="10">
        <v>18</v>
      </c>
      <c r="S46" s="10" t="b">
        <f t="shared" si="0"/>
        <v>1</v>
      </c>
      <c r="T46" s="10">
        <f t="shared" si="1"/>
        <v>5</v>
      </c>
      <c r="U46" s="10" t="str">
        <f>IFERROR(VLOOKUP(B46,Modules!$E$11:$K$42,7,0),IFERROR(VLOOKUP(B46,Modules!$F$11:$K$42,6,0),VLOOKUP(B46,Modules!$G$11:$K$42,5,0)))</f>
        <v>MCI-00653</v>
      </c>
      <c r="V46" s="10">
        <f>MATCH(U46,Interventions!C:C,0)</f>
        <v>54</v>
      </c>
      <c r="W46" s="10">
        <f>MATCH(U46,Interventions!C:C,1)</f>
        <v>64</v>
      </c>
    </row>
    <row r="47" spans="1:23" ht="40" customHeight="1" x14ac:dyDescent="0.2">
      <c r="A47" s="30" t="s">
        <v>811</v>
      </c>
      <c r="B47" s="69" t="s">
        <v>173</v>
      </c>
      <c r="C47" s="70" t="str">
        <f>IFERROR(VLOOKUP(B47,[2]Modules!C:D,2,0),"")</f>
        <v>MCI-00653</v>
      </c>
      <c r="D47" s="69" t="s">
        <v>442</v>
      </c>
      <c r="E47" s="67" t="str">
        <f>IFERROR(VLOOKUP($D47,[2]Interventions!E:F,2,0),IFERROR(VLOOKUP($D47,[2]Interventions!I:L,4,0),IFERROR(VLOOKUP($D47,[2]Interventions!J:L,3,0),"")))</f>
        <v>MCI-00715</v>
      </c>
      <c r="F47" s="76">
        <v>4451</v>
      </c>
      <c r="G47" s="78">
        <f>IF(IF(Modules!$D$4="EUR",F47*(Modules!$B$5),$F47)=0,"",IF(Modules!$D$4="EUR",F47*(Modules!$B$5),$F47))</f>
        <v>4451</v>
      </c>
      <c r="H47" s="31" t="s">
        <v>1649</v>
      </c>
      <c r="I47" s="31"/>
      <c r="J47" s="30"/>
      <c r="K47" s="30"/>
      <c r="L47" s="77"/>
      <c r="M47" s="30"/>
      <c r="N47" s="30"/>
      <c r="O47" s="30" t="str">
        <f>CLEAN(IF(D47="","",CONCATENATE(Modules!$B$8,PAAR!N47,R47)))</f>
        <v>Geography_131/FundingOpportunity_15/19</v>
      </c>
      <c r="P47" s="71" t="str">
        <f>IFERROR(INDEX('Dropdown Data'!$D$33:$D$35,MATCH(A47,'Dropdown Data'!$B$33:$B$35,0)),IFERROR(INDEX('Dropdown Data'!$D$33:$D$35,MATCH(A47,'Dropdown Data'!$C$33:$C$35,0)),A47))</f>
        <v>Low</v>
      </c>
      <c r="Q47" s="71">
        <f>IFERROR(INDEX('Dropdown Data'!$D$33:$D$36,MATCH(J47,'Dropdown Data'!$B$33:$B$36,0)),IFERROR(INDEX('Dropdown Data'!$D$33:$D$36,MATCH(J47,'Dropdown Data'!$C$33:$C$36,0)),J47))</f>
        <v>0</v>
      </c>
      <c r="R47" s="10">
        <v>19</v>
      </c>
      <c r="S47" s="10" t="b">
        <f t="shared" si="0"/>
        <v>1</v>
      </c>
      <c r="T47" s="10">
        <f t="shared" si="1"/>
        <v>5</v>
      </c>
      <c r="U47" s="10" t="str">
        <f>IFERROR(VLOOKUP(B47,Modules!$E$11:$K$42,7,0),IFERROR(VLOOKUP(B47,Modules!$F$11:$K$42,6,0),VLOOKUP(B47,Modules!$G$11:$K$42,5,0)))</f>
        <v>MCI-00653</v>
      </c>
      <c r="V47" s="10">
        <f>MATCH(U47,Interventions!C:C,0)</f>
        <v>54</v>
      </c>
      <c r="W47" s="10">
        <f>MATCH(U47,Interventions!C:C,1)</f>
        <v>64</v>
      </c>
    </row>
    <row r="48" spans="1:23" ht="40" customHeight="1" x14ac:dyDescent="0.2">
      <c r="A48" s="30" t="s">
        <v>811</v>
      </c>
      <c r="B48" s="69" t="s">
        <v>173</v>
      </c>
      <c r="C48" s="70"/>
      <c r="D48" s="69" t="s">
        <v>1341</v>
      </c>
      <c r="E48" s="67" t="str">
        <f>IFERROR(VLOOKUP($D48,[2]Interventions!E:F,2,0),IFERROR(VLOOKUP($D48,[2]Interventions!I:L,4,0),IFERROR(VLOOKUP($D48,[2]Interventions!J:L,3,0),"")))</f>
        <v>MCI-00718</v>
      </c>
      <c r="F48" s="76">
        <v>100000</v>
      </c>
      <c r="G48" s="78">
        <f>IF(IF(Modules!$D$4="EUR",F48*(Modules!$B$5),$F48)=0,"",IF(Modules!$D$4="EUR",F48*(Modules!$B$5),$F48))</f>
        <v>100000</v>
      </c>
      <c r="H48" s="31" t="s">
        <v>1650</v>
      </c>
      <c r="I48" s="31"/>
      <c r="J48" s="30"/>
      <c r="K48" s="30"/>
      <c r="L48" s="77"/>
      <c r="M48" s="30"/>
      <c r="N48" s="30"/>
      <c r="O48" s="30" t="str">
        <f>CLEAN(IF(D48="","",CONCATENATE(Modules!$B$8,PAAR!N48,R48)))</f>
        <v>Geography_131/FundingOpportunity_15/20</v>
      </c>
      <c r="P48" s="71" t="str">
        <f>IFERROR(INDEX('Dropdown Data'!$D$33:$D$35,MATCH(A48,'Dropdown Data'!$B$33:$B$35,0)),IFERROR(INDEX('Dropdown Data'!$D$33:$D$35,MATCH(A48,'Dropdown Data'!$C$33:$C$35,0)),A48))</f>
        <v>Low</v>
      </c>
      <c r="Q48" s="71">
        <f>IFERROR(INDEX('Dropdown Data'!$D$33:$D$36,MATCH(J48,'Dropdown Data'!$B$33:$B$36,0)),IFERROR(INDEX('Dropdown Data'!$D$33:$D$36,MATCH(J48,'Dropdown Data'!$C$33:$C$36,0)),J48))</f>
        <v>0</v>
      </c>
      <c r="R48" s="10">
        <v>20</v>
      </c>
      <c r="S48" s="10" t="b">
        <f t="shared" si="0"/>
        <v>1</v>
      </c>
      <c r="T48" s="10">
        <f t="shared" si="1"/>
        <v>6</v>
      </c>
      <c r="U48" s="10" t="str">
        <f>IFERROR(VLOOKUP(B48,Modules!$E$11:$K$42,7,0),IFERROR(VLOOKUP(B48,Modules!$F$11:$K$42,6,0),VLOOKUP(B48,Modules!$G$11:$K$42,5,0)))</f>
        <v>MCI-00653</v>
      </c>
      <c r="V48" s="10">
        <f>MATCH(U48,Interventions!C:C,0)</f>
        <v>54</v>
      </c>
      <c r="W48" s="10">
        <f>MATCH(U48,Interventions!C:C,1)</f>
        <v>64</v>
      </c>
    </row>
    <row r="49" spans="1:23" ht="40" customHeight="1" x14ac:dyDescent="0.2">
      <c r="A49" s="30" t="s">
        <v>811</v>
      </c>
      <c r="B49" s="69" t="s">
        <v>159</v>
      </c>
      <c r="C49" s="70"/>
      <c r="D49" s="69" t="s">
        <v>1550</v>
      </c>
      <c r="E49" s="67" t="str">
        <f>IFERROR(VLOOKUP($D49,[2]Interventions!E:F,2,0),IFERROR(VLOOKUP($D49,[2]Interventions!I:L,4,0),IFERROR(VLOOKUP($D49,[2]Interventions!J:L,3,0),"")))</f>
        <v>MCI-00798</v>
      </c>
      <c r="F49" s="76">
        <v>15000</v>
      </c>
      <c r="G49" s="78">
        <f>IF(IF(Modules!$D$4="EUR",F49*(Modules!$B$5),$F49)=0,"",IF(Modules!$D$4="EUR",F49*(Modules!$B$5),$F49))</f>
        <v>15000</v>
      </c>
      <c r="H49" s="31" t="s">
        <v>1661</v>
      </c>
      <c r="I49" s="31"/>
      <c r="J49" s="30"/>
      <c r="K49" s="30"/>
      <c r="L49" s="77"/>
      <c r="M49" s="30"/>
      <c r="N49" s="30"/>
      <c r="O49" s="30" t="str">
        <f>CLEAN(IF(D49="","",CONCATENATE(Modules!$B$8,PAAR!N49,R49)))</f>
        <v>Geography_131/FundingOpportunity_15/21</v>
      </c>
      <c r="P49" s="71" t="str">
        <f>IFERROR(INDEX('Dropdown Data'!$D$33:$D$35,MATCH(A49,'Dropdown Data'!$B$33:$B$35,0)),IFERROR(INDEX('Dropdown Data'!$D$33:$D$35,MATCH(A49,'Dropdown Data'!$C$33:$C$35,0)),A49))</f>
        <v>Low</v>
      </c>
      <c r="Q49" s="71">
        <f>IFERROR(INDEX('Dropdown Data'!$D$33:$D$36,MATCH(J49,'Dropdown Data'!$B$33:$B$36,0)),IFERROR(INDEX('Dropdown Data'!$D$33:$D$36,MATCH(J49,'Dropdown Data'!$C$33:$C$36,0)),J49))</f>
        <v>0</v>
      </c>
      <c r="R49" s="10">
        <v>21</v>
      </c>
      <c r="S49" s="10" t="b">
        <f t="shared" si="0"/>
        <v>1</v>
      </c>
      <c r="T49" s="10">
        <f t="shared" si="1"/>
        <v>6</v>
      </c>
      <c r="U49" s="10" t="str">
        <f>IFERROR(VLOOKUP(B49,Modules!$E$11:$K$42,7,0),IFERROR(VLOOKUP(B49,Modules!$F$11:$K$42,6,0),VLOOKUP(B49,Modules!$G$11:$K$42,5,0)))</f>
        <v>MCI-00664</v>
      </c>
      <c r="V49" s="10">
        <f>MATCH(U49,Interventions!C:C,0)</f>
        <v>113</v>
      </c>
      <c r="W49" s="10">
        <f>MATCH(U49,Interventions!C:C,1)</f>
        <v>115</v>
      </c>
    </row>
    <row r="50" spans="1:23" ht="40" customHeight="1" x14ac:dyDescent="0.2">
      <c r="A50" s="30" t="s">
        <v>811</v>
      </c>
      <c r="B50" s="69" t="s">
        <v>159</v>
      </c>
      <c r="C50" s="70"/>
      <c r="D50" s="69" t="s">
        <v>1611</v>
      </c>
      <c r="E50" s="67" t="str">
        <f>IFERROR(VLOOKUP($D50,[2]Interventions!E:F,2,0),IFERROR(VLOOKUP($D50,[2]Interventions!I:L,4,0),IFERROR(VLOOKUP($D50,[2]Interventions!J:L,3,0),"")))</f>
        <v>MCI-00810</v>
      </c>
      <c r="F50" s="76">
        <v>652533</v>
      </c>
      <c r="G50" s="78">
        <f>IF(IF(Modules!$D$4="EUR",F50*(Modules!$B$5),$F50)=0,"",IF(Modules!$D$4="EUR",F50*(Modules!$B$5),$F50))</f>
        <v>652533</v>
      </c>
      <c r="H50" s="31" t="s">
        <v>1651</v>
      </c>
      <c r="I50" s="31"/>
      <c r="J50" s="30"/>
      <c r="K50" s="30"/>
      <c r="L50" s="77"/>
      <c r="M50" s="30"/>
      <c r="N50" s="30"/>
      <c r="O50" s="30" t="str">
        <f>CLEAN(IF(D50="","",CONCATENATE(Modules!$B$8,PAAR!N50,R50)))</f>
        <v>Geography_131/FundingOpportunity_15/22</v>
      </c>
      <c r="P50" s="71" t="str">
        <f>IFERROR(INDEX('Dropdown Data'!$D$33:$D$35,MATCH(A50,'Dropdown Data'!$B$33:$B$35,0)),IFERROR(INDEX('Dropdown Data'!$D$33:$D$35,MATCH(A50,'Dropdown Data'!$C$33:$C$35,0)),A50))</f>
        <v>Low</v>
      </c>
      <c r="Q50" s="71">
        <f>IFERROR(INDEX('Dropdown Data'!$D$33:$D$36,MATCH(J50,'Dropdown Data'!$B$33:$B$36,0)),IFERROR(INDEX('Dropdown Data'!$D$33:$D$36,MATCH(J50,'Dropdown Data'!$C$33:$C$36,0)),J50))</f>
        <v>0</v>
      </c>
      <c r="R50" s="10">
        <v>22</v>
      </c>
      <c r="S50" s="10" t="b">
        <f t="shared" si="0"/>
        <v>1</v>
      </c>
      <c r="T50" s="10">
        <f t="shared" si="1"/>
        <v>6</v>
      </c>
      <c r="U50" s="10" t="str">
        <f>IFERROR(VLOOKUP(B50,Modules!$E$11:$K$42,7,0),IFERROR(VLOOKUP(B50,Modules!$F$11:$K$42,6,0),VLOOKUP(B50,Modules!$G$11:$K$42,5,0)))</f>
        <v>MCI-00664</v>
      </c>
      <c r="V50" s="10">
        <f>MATCH(U50,Interventions!C:C,0)</f>
        <v>113</v>
      </c>
      <c r="W50" s="10">
        <f>MATCH(U50,Interventions!C:C,1)</f>
        <v>115</v>
      </c>
    </row>
    <row r="51" spans="1:23" ht="40" customHeight="1" x14ac:dyDescent="0.2">
      <c r="A51" s="30" t="s">
        <v>811</v>
      </c>
      <c r="B51" s="69" t="s">
        <v>156</v>
      </c>
      <c r="C51" s="70"/>
      <c r="D51" s="69" t="s">
        <v>1535</v>
      </c>
      <c r="E51" s="67" t="str">
        <f>IFERROR(VLOOKUP($D51,[1]Interventions!E:F,2,0),IFERROR(VLOOKUP($D51,[1]Interventions!I:L,4,0),IFERROR(VLOOKUP($D51,[1]Interventions!J:L,3,0),"")))</f>
        <v>MCI-00795</v>
      </c>
      <c r="F51" s="76">
        <v>50000</v>
      </c>
      <c r="G51" s="78">
        <f>IF(IF(Modules!$D$4="EUR",F51*(Modules!$B$5),$F51)=0,"",IF(Modules!$D$4="EUR",F51*(Modules!$B$5),$F51))</f>
        <v>50000</v>
      </c>
      <c r="H51" s="31" t="s">
        <v>1652</v>
      </c>
      <c r="I51" s="31"/>
      <c r="J51" s="30"/>
      <c r="K51" s="30"/>
      <c r="L51" s="77"/>
      <c r="M51" s="30"/>
      <c r="N51" s="30"/>
      <c r="O51" s="30" t="str">
        <f>CLEAN(IF(D51="","",CONCATENATE(Modules!$B$8,PAAR!N51,R51)))</f>
        <v>Geography_131/FundingOpportunity_15/23</v>
      </c>
      <c r="P51" s="71" t="str">
        <f>IFERROR(INDEX('Dropdown Data'!$D$33:$D$35,MATCH(A51,'Dropdown Data'!$B$33:$B$35,0)),IFERROR(INDEX('Dropdown Data'!$D$33:$D$35,MATCH(A51,'Dropdown Data'!$C$33:$C$35,0)),A51))</f>
        <v>Low</v>
      </c>
      <c r="Q51" s="71">
        <f>IFERROR(INDEX('Dropdown Data'!$D$33:$D$36,MATCH(J51,'Dropdown Data'!$B$33:$B$36,0)),IFERROR(INDEX('Dropdown Data'!$D$33:$D$36,MATCH(J51,'Dropdown Data'!$C$33:$C$36,0)),J51))</f>
        <v>0</v>
      </c>
      <c r="R51" s="10">
        <v>23</v>
      </c>
      <c r="S51" s="10" t="b">
        <f t="shared" si="0"/>
        <v>1</v>
      </c>
      <c r="T51" s="10">
        <f t="shared" si="1"/>
        <v>6</v>
      </c>
      <c r="U51" s="10" t="str">
        <f>IFERROR(VLOOKUP(B51,Modules!$E$11:$K$42,7,0),IFERROR(VLOOKUP(B51,Modules!$F$11:$K$42,6,0),VLOOKUP(B51,Modules!$G$11:$K$42,5,0)))</f>
        <v>MCI-00663</v>
      </c>
      <c r="V51" s="10">
        <f>MATCH(U51,Interventions!C:C,0)</f>
        <v>106</v>
      </c>
      <c r="W51" s="10">
        <f>MATCH(U51,Interventions!C:C,1)</f>
        <v>112</v>
      </c>
    </row>
    <row r="52" spans="1:23" ht="40" customHeight="1" x14ac:dyDescent="0.2">
      <c r="A52" s="30" t="s">
        <v>811</v>
      </c>
      <c r="B52" s="69" t="s">
        <v>1063</v>
      </c>
      <c r="C52" s="70"/>
      <c r="D52" s="69" t="s">
        <v>337</v>
      </c>
      <c r="E52" s="67" t="str">
        <f>IFERROR(VLOOKUP($D52,[1]Interventions!E:F,2,0),IFERROR(VLOOKUP($D52,[1]Interventions!I:L,4,0),IFERROR(VLOOKUP($D52,[1]Interventions!J:L,3,0),"")))</f>
        <v>MCI-00691</v>
      </c>
      <c r="F52" s="76">
        <v>50000</v>
      </c>
      <c r="G52" s="78">
        <f>IF(IF(Modules!$D$4="EUR",F52*(Modules!$B$5),$F52)=0,"",IF(Modules!$D$4="EUR",F52*(Modules!$B$5),$F52))</f>
        <v>50000</v>
      </c>
      <c r="H52" s="31" t="s">
        <v>1653</v>
      </c>
      <c r="I52" s="31"/>
      <c r="J52" s="30"/>
      <c r="K52" s="30"/>
      <c r="L52" s="77"/>
      <c r="M52" s="30"/>
      <c r="N52" s="30"/>
      <c r="O52" s="30" t="str">
        <f>CLEAN(IF(D52="","",CONCATENATE(Modules!$B$8,PAAR!N52,R52)))</f>
        <v>Geography_131/FundingOpportunity_15/24</v>
      </c>
      <c r="P52" s="71" t="str">
        <f>IFERROR(INDEX('Dropdown Data'!$D$33:$D$35,MATCH(A52,'Dropdown Data'!$B$33:$B$35,0)),IFERROR(INDEX('Dropdown Data'!$D$33:$D$35,MATCH(A52,'Dropdown Data'!$C$33:$C$35,0)),A52))</f>
        <v>Low</v>
      </c>
      <c r="Q52" s="71">
        <f>IFERROR(INDEX('Dropdown Data'!$D$33:$D$36,MATCH(J52,'Dropdown Data'!$B$33:$B$36,0)),IFERROR(INDEX('Dropdown Data'!$D$33:$D$36,MATCH(J52,'Dropdown Data'!$C$33:$C$36,0)),J52))</f>
        <v>0</v>
      </c>
      <c r="R52" s="10">
        <v>24</v>
      </c>
      <c r="S52" s="10" t="b">
        <f t="shared" si="0"/>
        <v>1</v>
      </c>
      <c r="T52" s="10">
        <f t="shared" si="1"/>
        <v>6</v>
      </c>
      <c r="U52" s="10" t="str">
        <f>IFERROR(VLOOKUP(B52,Modules!$E$11:$K$42,7,0),IFERROR(VLOOKUP(B52,Modules!$F$11:$K$42,6,0),VLOOKUP(B52,Modules!$G$11:$K$42,5,0)))</f>
        <v>MCI-00649</v>
      </c>
      <c r="V52" s="10">
        <f>MATCH(U52,Interventions!C:C,0)</f>
        <v>32</v>
      </c>
      <c r="W52" s="10">
        <f>MATCH(U52,Interventions!C:C,1)</f>
        <v>35</v>
      </c>
    </row>
    <row r="53" spans="1:23" ht="40" customHeight="1" x14ac:dyDescent="0.2">
      <c r="A53" s="30" t="s">
        <v>811</v>
      </c>
      <c r="B53" s="69" t="s">
        <v>149</v>
      </c>
      <c r="C53" s="70"/>
      <c r="D53" s="69" t="s">
        <v>1256</v>
      </c>
      <c r="E53" s="67" t="str">
        <f>IFERROR(VLOOKUP($D53,[1]Interventions!E:F,2,0),IFERROR(VLOOKUP($D53,[1]Interventions!I:L,4,0),IFERROR(VLOOKUP($D53,[1]Interventions!J:L,3,0),"")))</f>
        <v>MCI-00698</v>
      </c>
      <c r="F53" s="76">
        <v>30000</v>
      </c>
      <c r="G53" s="78">
        <f>IF(IF(Modules!$D$4="EUR",F53*(Modules!$B$5),$F53)=0,"",IF(Modules!$D$4="EUR",F53*(Modules!$B$5),$F53))</f>
        <v>30000</v>
      </c>
      <c r="H53" s="31" t="s">
        <v>1654</v>
      </c>
      <c r="I53" s="31"/>
      <c r="J53" s="30"/>
      <c r="K53" s="30"/>
      <c r="L53" s="77"/>
      <c r="M53" s="30"/>
      <c r="N53" s="30"/>
      <c r="O53" s="30" t="str">
        <f>CLEAN(IF(D53="","",CONCATENATE(Modules!$B$8,PAAR!N53,R53)))</f>
        <v>Geography_131/FundingOpportunity_15/25</v>
      </c>
      <c r="P53" s="71" t="str">
        <f>IFERROR(INDEX('Dropdown Data'!$D$33:$D$35,MATCH(A53,'Dropdown Data'!$B$33:$B$35,0)),IFERROR(INDEX('Dropdown Data'!$D$33:$D$35,MATCH(A53,'Dropdown Data'!$C$33:$C$35,0)),A53))</f>
        <v>Low</v>
      </c>
      <c r="Q53" s="71">
        <f>IFERROR(INDEX('Dropdown Data'!$D$33:$D$36,MATCH(J53,'Dropdown Data'!$B$33:$B$36,0)),IFERROR(INDEX('Dropdown Data'!$D$33:$D$36,MATCH(J53,'Dropdown Data'!$C$33:$C$36,0)),J53))</f>
        <v>0</v>
      </c>
      <c r="R53" s="10">
        <v>25</v>
      </c>
      <c r="S53" s="10" t="b">
        <f t="shared" si="0"/>
        <v>1</v>
      </c>
      <c r="T53" s="10">
        <f t="shared" si="1"/>
        <v>6</v>
      </c>
      <c r="U53" s="10" t="str">
        <f>IFERROR(VLOOKUP(B53,Modules!$E$11:$K$42,7,0),IFERROR(VLOOKUP(B53,Modules!$F$11:$K$42,6,0),VLOOKUP(B53,Modules!$G$11:$K$42,5,0)))</f>
        <v>MCI-00651</v>
      </c>
      <c r="V53" s="10">
        <f>MATCH(U53,Interventions!C:C,0)</f>
        <v>39</v>
      </c>
      <c r="W53" s="10">
        <f>MATCH(U53,Interventions!C:C,1)</f>
        <v>45</v>
      </c>
    </row>
    <row r="54" spans="1:23" ht="40" customHeight="1" x14ac:dyDescent="0.2">
      <c r="A54" s="30" t="s">
        <v>811</v>
      </c>
      <c r="B54" s="69" t="s">
        <v>1104</v>
      </c>
      <c r="C54" s="70"/>
      <c r="D54" s="69" t="s">
        <v>652</v>
      </c>
      <c r="E54" s="67"/>
      <c r="F54" s="76">
        <v>134000</v>
      </c>
      <c r="G54" s="78">
        <f>IF(IF(Modules!$D$4="EUR",F54*(Modules!$B$5),$F54)=0,"",IF(Modules!$D$4="EUR",F54*(Modules!$B$5),$F54))</f>
        <v>134000</v>
      </c>
      <c r="H54" s="31" t="s">
        <v>1655</v>
      </c>
      <c r="I54" s="31"/>
      <c r="J54" s="30"/>
      <c r="K54" s="30"/>
      <c r="L54" s="77"/>
      <c r="M54" s="30"/>
      <c r="N54" s="30"/>
      <c r="O54" s="30" t="str">
        <f>CLEAN(IF(D54="","",CONCATENATE(Modules!$B$8,PAAR!N54,R54)))</f>
        <v>Geography_131/FundingOpportunity_15/26</v>
      </c>
      <c r="P54" s="71" t="str">
        <f>IFERROR(INDEX('Dropdown Data'!$D$33:$D$35,MATCH(A54,'Dropdown Data'!$B$33:$B$35,0)),IFERROR(INDEX('Dropdown Data'!$D$33:$D$35,MATCH(A54,'Dropdown Data'!$C$33:$C$35,0)),A54))</f>
        <v>Low</v>
      </c>
      <c r="Q54" s="71">
        <f>IFERROR(INDEX('Dropdown Data'!$D$33:$D$36,MATCH(J54,'Dropdown Data'!$B$33:$B$36,0)),IFERROR(INDEX('Dropdown Data'!$D$33:$D$36,MATCH(J54,'Dropdown Data'!$C$33:$C$36,0)),J54))</f>
        <v>0</v>
      </c>
      <c r="R54" s="10">
        <v>26</v>
      </c>
      <c r="S54" s="10" t="b">
        <f t="shared" si="0"/>
        <v>1</v>
      </c>
      <c r="T54" s="10">
        <f t="shared" si="1"/>
        <v>7</v>
      </c>
      <c r="U54" s="10" t="str">
        <f>IFERROR(VLOOKUP(B54,Modules!$E$11:$K$42,7,0),IFERROR(VLOOKUP(B54,Modules!$F$11:$K$42,6,0),VLOOKUP(B54,Modules!$G$11:$K$42,5,0)))</f>
        <v>MCI-00667</v>
      </c>
      <c r="V54" s="10">
        <f>MATCH(U54,Interventions!C:C,0)</f>
        <v>120</v>
      </c>
      <c r="W54" s="10">
        <f>MATCH(U54,Interventions!C:C,1)</f>
        <v>123</v>
      </c>
    </row>
    <row r="55" spans="1:23" ht="40" customHeight="1" x14ac:dyDescent="0.2">
      <c r="A55" s="30"/>
      <c r="B55" s="69"/>
      <c r="C55" s="70"/>
      <c r="D55" s="69"/>
      <c r="E55" s="67"/>
      <c r="F55" s="76"/>
      <c r="G55" s="78" t="str">
        <f>IF(IF(Modules!$D$4="EUR",F55*(Modules!$B$5),$F55)=0,"",IF(Modules!$D$4="EUR",F55*(Modules!$B$5),$F55))</f>
        <v/>
      </c>
      <c r="H55" s="31"/>
      <c r="I55" s="31"/>
      <c r="J55" s="30"/>
      <c r="K55" s="30"/>
      <c r="L55" s="77"/>
      <c r="M55" s="30"/>
      <c r="N55" s="30"/>
      <c r="O55" s="30" t="str">
        <f>CLEAN(IF(D55="","",CONCATENATE(Modules!$B$8,PAAR!N55,R55)))</f>
        <v/>
      </c>
      <c r="P55" s="71">
        <f>IFERROR(INDEX('Dropdown Data'!$D$33:$D$35,MATCH(A55,'Dropdown Data'!$B$33:$B$35,0)),IFERROR(INDEX('Dropdown Data'!$D$33:$D$35,MATCH(A55,'Dropdown Data'!$C$33:$C$35,0)),A55))</f>
        <v>0</v>
      </c>
      <c r="Q55" s="71">
        <f>IFERROR(INDEX('Dropdown Data'!$D$33:$D$36,MATCH(J55,'Dropdown Data'!$B$33:$B$36,0)),IFERROR(INDEX('Dropdown Data'!$D$33:$D$36,MATCH(J55,'Dropdown Data'!$C$33:$C$36,0)),J55))</f>
        <v>0</v>
      </c>
      <c r="R55" s="10">
        <v>27</v>
      </c>
      <c r="S55" s="10" t="b">
        <f t="shared" si="0"/>
        <v>1</v>
      </c>
      <c r="T55" s="10">
        <f t="shared" si="1"/>
        <v>13</v>
      </c>
      <c r="U55" s="10" t="e">
        <f>IFERROR(VLOOKUP(B55,Modules!$E$11:$K$42,7,0),IFERROR(VLOOKUP(B55,Modules!$F$11:$K$42,6,0),VLOOKUP(B55,Modules!$G$11:$K$42,5,0)))</f>
        <v>#N/A</v>
      </c>
      <c r="V55" s="10" t="e">
        <f>MATCH(U55,Interventions!C:C,0)</f>
        <v>#N/A</v>
      </c>
      <c r="W55" s="10" t="e">
        <f>MATCH(U55,Interventions!C:C,1)</f>
        <v>#N/A</v>
      </c>
    </row>
    <row r="56" spans="1:23" ht="40" customHeight="1" x14ac:dyDescent="0.2">
      <c r="A56" s="30"/>
      <c r="B56" s="69"/>
      <c r="C56" s="70"/>
      <c r="D56" s="69"/>
      <c r="E56" s="67" t="str">
        <f>IFERROR(VLOOKUP($D56,Interventions!E:F,2,0),IFERROR(VLOOKUP($D56,Interventions!I:L,4,0),IFERROR(VLOOKUP($D56,Interventions!J:L,3,0),"")))</f>
        <v/>
      </c>
      <c r="F56" s="76"/>
      <c r="G56" s="78" t="str">
        <f>IF(IF(Modules!$D$4="EUR",F56*(Modules!$B$5),$F56)=0,"",IF(Modules!$D$4="EUR",F56*(Modules!$B$5),$F56))</f>
        <v/>
      </c>
      <c r="H56" s="31"/>
      <c r="I56" s="31"/>
      <c r="J56" s="30"/>
      <c r="K56" s="30"/>
      <c r="L56" s="77"/>
      <c r="M56" s="30"/>
      <c r="N56" s="30"/>
      <c r="O56" s="30" t="str">
        <f>CLEAN(IF(D56="","",CONCATENATE(Modules!$B$8,PAAR!N56,R56)))</f>
        <v/>
      </c>
      <c r="P56" s="71">
        <f>IFERROR(INDEX('Dropdown Data'!$D$33:$D$35,MATCH(A56,'Dropdown Data'!$B$33:$B$35,0)),IFERROR(INDEX('Dropdown Data'!$D$33:$D$35,MATCH(A56,'Dropdown Data'!$C$33:$C$35,0)),A56))</f>
        <v>0</v>
      </c>
      <c r="Q56" s="71">
        <f>IFERROR(INDEX('Dropdown Data'!$D$33:$D$36,MATCH(J56,'Dropdown Data'!$B$33:$B$36,0)),IFERROR(INDEX('Dropdown Data'!$D$33:$D$36,MATCH(J56,'Dropdown Data'!$C$33:$C$36,0)),J56))</f>
        <v>0</v>
      </c>
      <c r="R56" s="10">
        <v>28</v>
      </c>
      <c r="S56" s="10" t="b">
        <f t="shared" si="0"/>
        <v>1</v>
      </c>
      <c r="T56" s="10">
        <f t="shared" si="1"/>
        <v>13</v>
      </c>
      <c r="U56" s="10" t="e">
        <f>IFERROR(VLOOKUP(B56,Modules!$E$11:$K$42,7,0),IFERROR(VLOOKUP(B56,Modules!$F$11:$K$42,6,0),VLOOKUP(B56,Modules!$G$11:$K$42,5,0)))</f>
        <v>#N/A</v>
      </c>
      <c r="V56" s="10" t="e">
        <f>MATCH(U56,Interventions!C:C,0)</f>
        <v>#N/A</v>
      </c>
      <c r="W56" s="10" t="e">
        <f>MATCH(U56,Interventions!C:C,1)</f>
        <v>#N/A</v>
      </c>
    </row>
    <row r="57" spans="1:23" ht="40" customHeight="1" x14ac:dyDescent="0.2">
      <c r="A57" s="30"/>
      <c r="B57" s="69"/>
      <c r="C57" s="70"/>
      <c r="D57" s="69"/>
      <c r="E57" s="67" t="str">
        <f>IFERROR(VLOOKUP($D57,Interventions!E:F,2,0),IFERROR(VLOOKUP($D57,Interventions!I:L,4,0),IFERROR(VLOOKUP($D57,Interventions!J:L,3,0),"")))</f>
        <v/>
      </c>
      <c r="F57" s="76"/>
      <c r="G57" s="78" t="str">
        <f>IF(IF(Modules!$D$4="EUR",F57*(Modules!$B$5),$F57)=0,"",IF(Modules!$D$4="EUR",F57*(Modules!$B$5),$F57))</f>
        <v/>
      </c>
      <c r="H57" s="31"/>
      <c r="I57" s="31"/>
      <c r="J57" s="30"/>
      <c r="K57" s="30"/>
      <c r="L57" s="77"/>
      <c r="M57" s="30"/>
      <c r="N57" s="30"/>
      <c r="O57" s="30" t="str">
        <f>CLEAN(IF(D57="","",CONCATENATE(Modules!$B$8,PAAR!N57,R57)))</f>
        <v/>
      </c>
      <c r="P57" s="71">
        <f>IFERROR(INDEX('Dropdown Data'!$D$33:$D$35,MATCH(A57,'Dropdown Data'!$B$33:$B$35,0)),IFERROR(INDEX('Dropdown Data'!$D$33:$D$35,MATCH(A57,'Dropdown Data'!$C$33:$C$35,0)),A57))</f>
        <v>0</v>
      </c>
      <c r="Q57" s="71">
        <f>IFERROR(INDEX('Dropdown Data'!$D$33:$D$36,MATCH(J57,'Dropdown Data'!$B$33:$B$36,0)),IFERROR(INDEX('Dropdown Data'!$D$33:$D$36,MATCH(J57,'Dropdown Data'!$C$33:$C$36,0)),J57))</f>
        <v>0</v>
      </c>
      <c r="R57" s="10">
        <v>29</v>
      </c>
      <c r="S57" s="10" t="b">
        <f t="shared" si="0"/>
        <v>1</v>
      </c>
      <c r="T57" s="10">
        <f t="shared" si="1"/>
        <v>13</v>
      </c>
      <c r="U57" s="10" t="e">
        <f>IFERROR(VLOOKUP(B57,Modules!$E$11:$K$42,7,0),IFERROR(VLOOKUP(B57,Modules!$F$11:$K$42,6,0),VLOOKUP(B57,Modules!$G$11:$K$42,5,0)))</f>
        <v>#N/A</v>
      </c>
      <c r="V57" s="10" t="e">
        <f>MATCH(U57,Interventions!C:C,0)</f>
        <v>#N/A</v>
      </c>
      <c r="W57" s="10" t="e">
        <f>MATCH(U57,Interventions!C:C,1)</f>
        <v>#N/A</v>
      </c>
    </row>
    <row r="58" spans="1:23" ht="40" customHeight="1" x14ac:dyDescent="0.2">
      <c r="A58" s="30"/>
      <c r="B58" s="69"/>
      <c r="C58" s="70"/>
      <c r="D58" s="69"/>
      <c r="E58" s="67" t="str">
        <f>IFERROR(VLOOKUP($D58,Interventions!E:F,2,0),IFERROR(VLOOKUP($D58,Interventions!I:L,4,0),IFERROR(VLOOKUP($D58,Interventions!J:L,3,0),"")))</f>
        <v/>
      </c>
      <c r="F58" s="76"/>
      <c r="G58" s="78" t="str">
        <f>IF(IF(Modules!$D$4="EUR",F58*(Modules!$B$5),$F58)=0,"",IF(Modules!$D$4="EUR",F58*(Modules!$B$5),$F58))</f>
        <v/>
      </c>
      <c r="H58" s="31"/>
      <c r="I58" s="31"/>
      <c r="J58" s="30"/>
      <c r="K58" s="30"/>
      <c r="L58" s="77"/>
      <c r="M58" s="30"/>
      <c r="N58" s="30"/>
      <c r="O58" s="30" t="str">
        <f>CLEAN(IF(D58="","",CONCATENATE(Modules!$B$8,PAAR!N58,R58)))</f>
        <v/>
      </c>
      <c r="P58" s="71">
        <f>IFERROR(INDEX('Dropdown Data'!$D$33:$D$35,MATCH(A58,'Dropdown Data'!$B$33:$B$35,0)),IFERROR(INDEX('Dropdown Data'!$D$33:$D$35,MATCH(A58,'Dropdown Data'!$C$33:$C$35,0)),A58))</f>
        <v>0</v>
      </c>
      <c r="Q58" s="71">
        <f>IFERROR(INDEX('Dropdown Data'!$D$33:$D$36,MATCH(J58,'Dropdown Data'!$B$33:$B$36,0)),IFERROR(INDEX('Dropdown Data'!$D$33:$D$36,MATCH(J58,'Dropdown Data'!$C$33:$C$36,0)),J58))</f>
        <v>0</v>
      </c>
      <c r="R58" s="10">
        <v>30</v>
      </c>
      <c r="S58" s="10" t="b">
        <f t="shared" si="0"/>
        <v>1</v>
      </c>
      <c r="T58" s="10">
        <f t="shared" si="1"/>
        <v>13</v>
      </c>
      <c r="U58" s="10" t="e">
        <f>IFERROR(VLOOKUP(B58,Modules!$E$11:$K$42,7,0),IFERROR(VLOOKUP(B58,Modules!$F$11:$K$42,6,0),VLOOKUP(B58,Modules!$G$11:$K$42,5,0)))</f>
        <v>#N/A</v>
      </c>
      <c r="V58" s="10" t="e">
        <f>MATCH(U58,Interventions!C:C,0)</f>
        <v>#N/A</v>
      </c>
      <c r="W58" s="10" t="e">
        <f>MATCH(U58,Interventions!C:C,1)</f>
        <v>#N/A</v>
      </c>
    </row>
    <row r="59" spans="1:23" ht="40" customHeight="1" x14ac:dyDescent="0.2">
      <c r="A59" s="30"/>
      <c r="B59" s="69"/>
      <c r="C59" s="70"/>
      <c r="D59" s="69"/>
      <c r="E59" s="67" t="str">
        <f>IFERROR(VLOOKUP($D59,Interventions!E:F,2,0),IFERROR(VLOOKUP($D59,Interventions!I:L,4,0),IFERROR(VLOOKUP($D59,Interventions!J:L,3,0),"")))</f>
        <v/>
      </c>
      <c r="F59" s="76"/>
      <c r="G59" s="78" t="str">
        <f>IF(IF(Modules!$D$4="EUR",F59*(Modules!$B$5),$F59)=0,"",IF(Modules!$D$4="EUR",F59*(Modules!$B$5),$F59))</f>
        <v/>
      </c>
      <c r="H59" s="31"/>
      <c r="I59" s="31"/>
      <c r="J59" s="30"/>
      <c r="K59" s="30"/>
      <c r="L59" s="77"/>
      <c r="M59" s="30"/>
      <c r="N59" s="30"/>
      <c r="O59" s="30" t="str">
        <f>CLEAN(IF(D59="","",CONCATENATE(Modules!$B$8,PAAR!N59,R59)))</f>
        <v/>
      </c>
      <c r="P59" s="71">
        <f>IFERROR(INDEX('Dropdown Data'!$D$33:$D$35,MATCH(A59,'Dropdown Data'!$B$33:$B$35,0)),IFERROR(INDEX('Dropdown Data'!$D$33:$D$35,MATCH(A59,'Dropdown Data'!$C$33:$C$35,0)),A59))</f>
        <v>0</v>
      </c>
      <c r="Q59" s="71">
        <f>IFERROR(INDEX('Dropdown Data'!$D$33:$D$36,MATCH(J59,'Dropdown Data'!$B$33:$B$36,0)),IFERROR(INDEX('Dropdown Data'!$D$33:$D$36,MATCH(J59,'Dropdown Data'!$C$33:$C$36,0)),J59))</f>
        <v>0</v>
      </c>
      <c r="R59" s="10">
        <v>31</v>
      </c>
      <c r="S59" s="10" t="b">
        <f t="shared" si="0"/>
        <v>1</v>
      </c>
      <c r="T59" s="10">
        <f t="shared" si="1"/>
        <v>13</v>
      </c>
      <c r="U59" s="10" t="e">
        <f>IFERROR(VLOOKUP(B59,Modules!$E$11:$K$42,7,0),IFERROR(VLOOKUP(B59,Modules!$F$11:$K$42,6,0),VLOOKUP(B59,Modules!$G$11:$K$42,5,0)))</f>
        <v>#N/A</v>
      </c>
      <c r="V59" s="10" t="e">
        <f>MATCH(U59,Interventions!C:C,0)</f>
        <v>#N/A</v>
      </c>
      <c r="W59" s="10" t="e">
        <f>MATCH(U59,Interventions!C:C,1)</f>
        <v>#N/A</v>
      </c>
    </row>
    <row r="60" spans="1:23" ht="40" customHeight="1" x14ac:dyDescent="0.2">
      <c r="A60" s="30"/>
      <c r="B60" s="69"/>
      <c r="C60" s="70"/>
      <c r="D60" s="69"/>
      <c r="E60" s="67" t="str">
        <f>IFERROR(VLOOKUP($D60,Interventions!E:F,2,0),IFERROR(VLOOKUP($D60,Interventions!I:L,4,0),IFERROR(VLOOKUP($D60,Interventions!J:L,3,0),"")))</f>
        <v/>
      </c>
      <c r="F60" s="76"/>
      <c r="G60" s="78" t="str">
        <f>IF(IF(Modules!$D$4="EUR",F60*(Modules!$B$5),$F60)=0,"",IF(Modules!$D$4="EUR",F60*(Modules!$B$5),$F60))</f>
        <v/>
      </c>
      <c r="H60" s="31"/>
      <c r="I60" s="31"/>
      <c r="J60" s="30"/>
      <c r="K60" s="30"/>
      <c r="L60" s="77"/>
      <c r="M60" s="30"/>
      <c r="N60" s="30"/>
      <c r="O60" s="30" t="str">
        <f>CLEAN(IF(D60="","",CONCATENATE(Modules!$B$8,PAAR!N60,R60)))</f>
        <v/>
      </c>
      <c r="P60" s="71">
        <f>IFERROR(INDEX('Dropdown Data'!$D$33:$D$35,MATCH(A60,'Dropdown Data'!$B$33:$B$35,0)),IFERROR(INDEX('Dropdown Data'!$D$33:$D$35,MATCH(A60,'Dropdown Data'!$C$33:$C$35,0)),A60))</f>
        <v>0</v>
      </c>
      <c r="Q60" s="71">
        <f>IFERROR(INDEX('Dropdown Data'!$D$33:$D$36,MATCH(J60,'Dropdown Data'!$B$33:$B$36,0)),IFERROR(INDEX('Dropdown Data'!$D$33:$D$36,MATCH(J60,'Dropdown Data'!$C$33:$C$36,0)),J60))</f>
        <v>0</v>
      </c>
      <c r="R60" s="10">
        <v>32</v>
      </c>
      <c r="S60" s="10" t="b">
        <f t="shared" si="0"/>
        <v>1</v>
      </c>
      <c r="T60" s="10">
        <f t="shared" si="1"/>
        <v>13</v>
      </c>
      <c r="U60" s="10" t="e">
        <f>IFERROR(VLOOKUP(B60,Modules!$E$11:$K$42,7,0),IFERROR(VLOOKUP(B60,Modules!$F$11:$K$42,6,0),VLOOKUP(B60,Modules!$G$11:$K$42,5,0)))</f>
        <v>#N/A</v>
      </c>
      <c r="V60" s="10" t="e">
        <f>MATCH(U60,Interventions!C:C,0)</f>
        <v>#N/A</v>
      </c>
      <c r="W60" s="10" t="e">
        <f>MATCH(U60,Interventions!C:C,1)</f>
        <v>#N/A</v>
      </c>
    </row>
    <row r="61" spans="1:23" ht="40" customHeight="1" x14ac:dyDescent="0.2">
      <c r="A61" s="30"/>
      <c r="B61" s="69"/>
      <c r="C61" s="70"/>
      <c r="D61" s="69"/>
      <c r="E61" s="67" t="str">
        <f>IFERROR(VLOOKUP($D61,Interventions!E:F,2,0),IFERROR(VLOOKUP($D61,Interventions!I:L,4,0),IFERROR(VLOOKUP($D61,Interventions!J:L,3,0),"")))</f>
        <v/>
      </c>
      <c r="F61" s="76"/>
      <c r="G61" s="78" t="str">
        <f>IF(IF(Modules!$D$4="EUR",F61*(Modules!$B$5),$F61)=0,"",IF(Modules!$D$4="EUR",F61*(Modules!$B$5),$F61))</f>
        <v/>
      </c>
      <c r="H61" s="31"/>
      <c r="I61" s="31"/>
      <c r="J61" s="30"/>
      <c r="K61" s="30"/>
      <c r="L61" s="77"/>
      <c r="M61" s="30"/>
      <c r="N61" s="30"/>
      <c r="O61" s="30" t="str">
        <f>CLEAN(IF(D61="","",CONCATENATE(Modules!$B$8,PAAR!N61,R61)))</f>
        <v/>
      </c>
      <c r="P61" s="71">
        <f>IFERROR(INDEX('Dropdown Data'!$D$33:$D$35,MATCH(A61,'Dropdown Data'!$B$33:$B$35,0)),IFERROR(INDEX('Dropdown Data'!$D$33:$D$35,MATCH(A61,'Dropdown Data'!$C$33:$C$35,0)),A61))</f>
        <v>0</v>
      </c>
      <c r="Q61" s="71">
        <f>IFERROR(INDEX('Dropdown Data'!$D$33:$D$36,MATCH(J61,'Dropdown Data'!$B$33:$B$36,0)),IFERROR(INDEX('Dropdown Data'!$D$33:$D$36,MATCH(J61,'Dropdown Data'!$C$33:$C$36,0)),J61))</f>
        <v>0</v>
      </c>
      <c r="R61" s="10">
        <v>33</v>
      </c>
      <c r="S61" s="10" t="b">
        <f t="shared" si="0"/>
        <v>1</v>
      </c>
      <c r="T61" s="10">
        <f t="shared" si="1"/>
        <v>13</v>
      </c>
      <c r="U61" s="10" t="e">
        <f>IFERROR(VLOOKUP(B61,Modules!$E$11:$K$42,7,0),IFERROR(VLOOKUP(B61,Modules!$F$11:$K$42,6,0),VLOOKUP(B61,Modules!$G$11:$K$42,5,0)))</f>
        <v>#N/A</v>
      </c>
      <c r="V61" s="10" t="e">
        <f>MATCH(U61,Interventions!C:C,0)</f>
        <v>#N/A</v>
      </c>
      <c r="W61" s="10" t="e">
        <f>MATCH(U61,Interventions!C:C,1)</f>
        <v>#N/A</v>
      </c>
    </row>
    <row r="62" spans="1:23" ht="40" customHeight="1" x14ac:dyDescent="0.2">
      <c r="A62" s="30"/>
      <c r="B62" s="69"/>
      <c r="C62" s="70"/>
      <c r="D62" s="69"/>
      <c r="E62" s="67" t="str">
        <f>IFERROR(VLOOKUP($D62,Interventions!E:F,2,0),IFERROR(VLOOKUP($D62,Interventions!I:L,4,0),IFERROR(VLOOKUP($D62,Interventions!J:L,3,0),"")))</f>
        <v/>
      </c>
      <c r="F62" s="76"/>
      <c r="G62" s="78" t="str">
        <f>IF(IF(Modules!$D$4="EUR",F62*(Modules!$B$5),$F62)=0,"",IF(Modules!$D$4="EUR",F62*(Modules!$B$5),$F62))</f>
        <v/>
      </c>
      <c r="H62" s="31"/>
      <c r="I62" s="31"/>
      <c r="J62" s="30"/>
      <c r="K62" s="30"/>
      <c r="L62" s="77"/>
      <c r="M62" s="30"/>
      <c r="N62" s="30"/>
      <c r="O62" s="30" t="str">
        <f>CLEAN(IF(D62="","",CONCATENATE(Modules!$B$8,PAAR!N62,R62)))</f>
        <v/>
      </c>
      <c r="P62" s="71">
        <f>IFERROR(INDEX('Dropdown Data'!$D$33:$D$35,MATCH(A62,'Dropdown Data'!$B$33:$B$35,0)),IFERROR(INDEX('Dropdown Data'!$D$33:$D$35,MATCH(A62,'Dropdown Data'!$C$33:$C$35,0)),A62))</f>
        <v>0</v>
      </c>
      <c r="Q62" s="71">
        <f>IFERROR(INDEX('Dropdown Data'!$D$33:$D$36,MATCH(J62,'Dropdown Data'!$B$33:$B$36,0)),IFERROR(INDEX('Dropdown Data'!$D$33:$D$36,MATCH(J62,'Dropdown Data'!$C$33:$C$36,0)),J62))</f>
        <v>0</v>
      </c>
      <c r="R62" s="10">
        <v>34</v>
      </c>
      <c r="S62" s="10" t="b">
        <f t="shared" si="0"/>
        <v>1</v>
      </c>
      <c r="T62" s="10">
        <f t="shared" si="1"/>
        <v>13</v>
      </c>
      <c r="U62" s="10" t="e">
        <f>IFERROR(VLOOKUP(B62,Modules!$E$11:$K$42,7,0),IFERROR(VLOOKUP(B62,Modules!$F$11:$K$42,6,0),VLOOKUP(B62,Modules!$G$11:$K$42,5,0)))</f>
        <v>#N/A</v>
      </c>
      <c r="V62" s="10" t="e">
        <f>MATCH(U62,Interventions!C:C,0)</f>
        <v>#N/A</v>
      </c>
      <c r="W62" s="10" t="e">
        <f>MATCH(U62,Interventions!C:C,1)</f>
        <v>#N/A</v>
      </c>
    </row>
    <row r="63" spans="1:23" ht="40" customHeight="1" x14ac:dyDescent="0.2">
      <c r="A63" s="30"/>
      <c r="B63" s="69"/>
      <c r="C63" s="70"/>
      <c r="D63" s="69"/>
      <c r="E63" s="67" t="str">
        <f>IFERROR(VLOOKUP($D63,Interventions!E:F,2,0),IFERROR(VLOOKUP($D63,Interventions!I:L,4,0),IFERROR(VLOOKUP($D63,Interventions!J:L,3,0),"")))</f>
        <v/>
      </c>
      <c r="F63" s="76"/>
      <c r="G63" s="78" t="str">
        <f>IF(IF(Modules!$D$4="EUR",F63*(Modules!$B$5),$F63)=0,"",IF(Modules!$D$4="EUR",F63*(Modules!$B$5),$F63))</f>
        <v/>
      </c>
      <c r="H63" s="31"/>
      <c r="I63" s="31"/>
      <c r="J63" s="30"/>
      <c r="K63" s="30"/>
      <c r="L63" s="77"/>
      <c r="M63" s="30"/>
      <c r="N63" s="30"/>
      <c r="O63" s="30" t="str">
        <f>CLEAN(IF(D63="","",CONCATENATE(Modules!$B$8,PAAR!N63,R63)))</f>
        <v/>
      </c>
      <c r="P63" s="71">
        <f>IFERROR(INDEX('Dropdown Data'!$D$33:$D$35,MATCH(A63,'Dropdown Data'!$B$33:$B$35,0)),IFERROR(INDEX('Dropdown Data'!$D$33:$D$35,MATCH(A63,'Dropdown Data'!$C$33:$C$35,0)),A63))</f>
        <v>0</v>
      </c>
      <c r="Q63" s="71">
        <f>IFERROR(INDEX('Dropdown Data'!$D$33:$D$36,MATCH(J63,'Dropdown Data'!$B$33:$B$36,0)),IFERROR(INDEX('Dropdown Data'!$D$33:$D$36,MATCH(J63,'Dropdown Data'!$C$33:$C$36,0)),J63))</f>
        <v>0</v>
      </c>
      <c r="R63" s="10">
        <v>35</v>
      </c>
      <c r="S63" s="10" t="b">
        <f t="shared" si="0"/>
        <v>1</v>
      </c>
      <c r="T63" s="10">
        <f t="shared" si="1"/>
        <v>13</v>
      </c>
      <c r="U63" s="10" t="e">
        <f>IFERROR(VLOOKUP(B63,Modules!$E$11:$K$42,7,0),IFERROR(VLOOKUP(B63,Modules!$F$11:$K$42,6,0),VLOOKUP(B63,Modules!$G$11:$K$42,5,0)))</f>
        <v>#N/A</v>
      </c>
      <c r="V63" s="10" t="e">
        <f>MATCH(U63,Interventions!C:C,0)</f>
        <v>#N/A</v>
      </c>
      <c r="W63" s="10" t="e">
        <f>MATCH(U63,Interventions!C:C,1)</f>
        <v>#N/A</v>
      </c>
    </row>
    <row r="64" spans="1:23" ht="40" customHeight="1" x14ac:dyDescent="0.2">
      <c r="A64" s="30"/>
      <c r="B64" s="69"/>
      <c r="C64" s="70"/>
      <c r="D64" s="69"/>
      <c r="E64" s="67" t="str">
        <f>IFERROR(VLOOKUP($D64,Interventions!E:F,2,0),IFERROR(VLOOKUP($D64,Interventions!I:L,4,0),IFERROR(VLOOKUP($D64,Interventions!J:L,3,0),"")))</f>
        <v/>
      </c>
      <c r="F64" s="76"/>
      <c r="G64" s="78" t="str">
        <f>IF(IF(Modules!$D$4="EUR",F64*(Modules!$B$5),$F64)=0,"",IF(Modules!$D$4="EUR",F64*(Modules!$B$5),$F64))</f>
        <v/>
      </c>
      <c r="H64" s="31"/>
      <c r="I64" s="31"/>
      <c r="J64" s="30"/>
      <c r="K64" s="30"/>
      <c r="L64" s="77"/>
      <c r="M64" s="30"/>
      <c r="N64" s="30"/>
      <c r="O64" s="30" t="str">
        <f>CLEAN(IF(D64="","",CONCATENATE(Modules!$B$8,PAAR!N64,R64)))</f>
        <v/>
      </c>
      <c r="P64" s="71">
        <f>IFERROR(INDEX('Dropdown Data'!$D$33:$D$35,MATCH(A64,'Dropdown Data'!$B$33:$B$35,0)),IFERROR(INDEX('Dropdown Data'!$D$33:$D$35,MATCH(A64,'Dropdown Data'!$C$33:$C$35,0)),A64))</f>
        <v>0</v>
      </c>
      <c r="Q64" s="71">
        <f>IFERROR(INDEX('Dropdown Data'!$D$33:$D$36,MATCH(J64,'Dropdown Data'!$B$33:$B$36,0)),IFERROR(INDEX('Dropdown Data'!$D$33:$D$36,MATCH(J64,'Dropdown Data'!$C$33:$C$36,0)),J64))</f>
        <v>0</v>
      </c>
      <c r="R64" s="10">
        <v>36</v>
      </c>
      <c r="S64" s="10" t="b">
        <f t="shared" si="0"/>
        <v>1</v>
      </c>
      <c r="T64" s="10">
        <f t="shared" si="1"/>
        <v>13</v>
      </c>
      <c r="U64" s="10" t="e">
        <f>IFERROR(VLOOKUP(B64,Modules!$E$11:$K$42,7,0),IFERROR(VLOOKUP(B64,Modules!$F$11:$K$42,6,0),VLOOKUP(B64,Modules!$G$11:$K$42,5,0)))</f>
        <v>#N/A</v>
      </c>
      <c r="V64" s="10" t="e">
        <f>MATCH(U64,Interventions!C:C,0)</f>
        <v>#N/A</v>
      </c>
      <c r="W64" s="10" t="e">
        <f>MATCH(U64,Interventions!C:C,1)</f>
        <v>#N/A</v>
      </c>
    </row>
    <row r="65" spans="1:23" ht="40" customHeight="1" x14ac:dyDescent="0.2">
      <c r="A65" s="30"/>
      <c r="B65" s="69"/>
      <c r="C65" s="70"/>
      <c r="D65" s="69"/>
      <c r="E65" s="67" t="str">
        <f>IFERROR(VLOOKUP($D65,Interventions!E:F,2,0),IFERROR(VLOOKUP($D65,Interventions!I:L,4,0),IFERROR(VLOOKUP($D65,Interventions!J:L,3,0),"")))</f>
        <v/>
      </c>
      <c r="F65" s="76"/>
      <c r="G65" s="78" t="str">
        <f>IF(IF(Modules!$D$4="EUR",F65*(Modules!$B$5),$F65)=0,"",IF(Modules!$D$4="EUR",F65*(Modules!$B$5),$F65))</f>
        <v/>
      </c>
      <c r="H65" s="31"/>
      <c r="I65" s="31"/>
      <c r="J65" s="30"/>
      <c r="K65" s="30"/>
      <c r="L65" s="77"/>
      <c r="M65" s="30"/>
      <c r="N65" s="30"/>
      <c r="O65" s="30" t="str">
        <f>CLEAN(IF(D65="","",CONCATENATE(Modules!$B$8,PAAR!N65,R65)))</f>
        <v/>
      </c>
      <c r="P65" s="71">
        <f>IFERROR(INDEX('Dropdown Data'!$D$33:$D$35,MATCH(A65,'Dropdown Data'!$B$33:$B$35,0)),IFERROR(INDEX('Dropdown Data'!$D$33:$D$35,MATCH(A65,'Dropdown Data'!$C$33:$C$35,0)),A65))</f>
        <v>0</v>
      </c>
      <c r="Q65" s="71">
        <f>IFERROR(INDEX('Dropdown Data'!$D$33:$D$36,MATCH(J65,'Dropdown Data'!$B$33:$B$36,0)),IFERROR(INDEX('Dropdown Data'!$D$33:$D$36,MATCH(J65,'Dropdown Data'!$C$33:$C$36,0)),J65))</f>
        <v>0</v>
      </c>
      <c r="R65" s="10">
        <v>37</v>
      </c>
      <c r="S65" s="10" t="b">
        <f t="shared" si="0"/>
        <v>1</v>
      </c>
      <c r="T65" s="10">
        <f t="shared" si="1"/>
        <v>13</v>
      </c>
      <c r="U65" s="10" t="e">
        <f>IFERROR(VLOOKUP(B65,Modules!$E$11:$K$42,7,0),IFERROR(VLOOKUP(B65,Modules!$F$11:$K$42,6,0),VLOOKUP(B65,Modules!$G$11:$K$42,5,0)))</f>
        <v>#N/A</v>
      </c>
      <c r="V65" s="10" t="e">
        <f>MATCH(U65,Interventions!C:C,0)</f>
        <v>#N/A</v>
      </c>
      <c r="W65" s="10" t="e">
        <f>MATCH(U65,Interventions!C:C,1)</f>
        <v>#N/A</v>
      </c>
    </row>
    <row r="66" spans="1:23" ht="40" customHeight="1" x14ac:dyDescent="0.2">
      <c r="A66" s="30"/>
      <c r="B66" s="69"/>
      <c r="C66" s="70"/>
      <c r="D66" s="69"/>
      <c r="E66" s="67" t="str">
        <f>IFERROR(VLOOKUP($D66,Interventions!E:F,2,0),IFERROR(VLOOKUP($D66,Interventions!I:L,4,0),IFERROR(VLOOKUP($D66,Interventions!J:L,3,0),"")))</f>
        <v/>
      </c>
      <c r="F66" s="76"/>
      <c r="G66" s="78" t="str">
        <f>IF(IF(Modules!$D$4="EUR",F66*(Modules!$B$5),$F66)=0,"",IF(Modules!$D$4="EUR",F66*(Modules!$B$5),$F66))</f>
        <v/>
      </c>
      <c r="H66" s="31"/>
      <c r="I66" s="31"/>
      <c r="J66" s="30"/>
      <c r="K66" s="30"/>
      <c r="L66" s="77"/>
      <c r="M66" s="30"/>
      <c r="N66" s="30"/>
      <c r="O66" s="30" t="str">
        <f>CLEAN(IF(D66="","",CONCATENATE(Modules!$B$8,PAAR!N66,R66)))</f>
        <v/>
      </c>
      <c r="P66" s="71">
        <f>IFERROR(INDEX('Dropdown Data'!$D$33:$D$35,MATCH(A66,'Dropdown Data'!$B$33:$B$35,0)),IFERROR(INDEX('Dropdown Data'!$D$33:$D$35,MATCH(A66,'Dropdown Data'!$C$33:$C$35,0)),A66))</f>
        <v>0</v>
      </c>
      <c r="Q66" s="71">
        <f>IFERROR(INDEX('Dropdown Data'!$D$33:$D$36,MATCH(J66,'Dropdown Data'!$B$33:$B$36,0)),IFERROR(INDEX('Dropdown Data'!$D$33:$D$36,MATCH(J66,'Dropdown Data'!$C$33:$C$36,0)),J66))</f>
        <v>0</v>
      </c>
      <c r="R66" s="10">
        <v>38</v>
      </c>
      <c r="S66" s="10" t="b">
        <f t="shared" si="0"/>
        <v>1</v>
      </c>
      <c r="T66" s="10">
        <f t="shared" si="1"/>
        <v>13</v>
      </c>
      <c r="U66" s="10" t="e">
        <f>IFERROR(VLOOKUP(B66,Modules!$E$11:$K$42,7,0),IFERROR(VLOOKUP(B66,Modules!$F$11:$K$42,6,0),VLOOKUP(B66,Modules!$G$11:$K$42,5,0)))</f>
        <v>#N/A</v>
      </c>
      <c r="V66" s="10" t="e">
        <f>MATCH(U66,Interventions!C:C,0)</f>
        <v>#N/A</v>
      </c>
      <c r="W66" s="10" t="e">
        <f>MATCH(U66,Interventions!C:C,1)</f>
        <v>#N/A</v>
      </c>
    </row>
    <row r="67" spans="1:23" ht="40" customHeight="1" x14ac:dyDescent="0.2">
      <c r="A67" s="30"/>
      <c r="B67" s="69"/>
      <c r="C67" s="70"/>
      <c r="D67" s="69"/>
      <c r="E67" s="67" t="str">
        <f>IFERROR(VLOOKUP($D67,Interventions!E:F,2,0),IFERROR(VLOOKUP($D67,Interventions!I:L,4,0),IFERROR(VLOOKUP($D67,Interventions!J:L,3,0),"")))</f>
        <v/>
      </c>
      <c r="F67" s="76"/>
      <c r="G67" s="78" t="str">
        <f>IF(IF(Modules!$D$4="EUR",F67*(Modules!$B$5),$F67)=0,"",IF(Modules!$D$4="EUR",F67*(Modules!$B$5),$F67))</f>
        <v/>
      </c>
      <c r="H67" s="31"/>
      <c r="I67" s="31"/>
      <c r="J67" s="30"/>
      <c r="K67" s="30"/>
      <c r="L67" s="77"/>
      <c r="M67" s="30"/>
      <c r="N67" s="30"/>
      <c r="O67" s="30" t="str">
        <f>CLEAN(IF(D67="","",CONCATENATE(Modules!$B$8,PAAR!N67,R67)))</f>
        <v/>
      </c>
      <c r="P67" s="71">
        <f>IFERROR(INDEX('Dropdown Data'!$D$33:$D$35,MATCH(A67,'Dropdown Data'!$B$33:$B$35,0)),IFERROR(INDEX('Dropdown Data'!$D$33:$D$35,MATCH(A67,'Dropdown Data'!$C$33:$C$35,0)),A67))</f>
        <v>0</v>
      </c>
      <c r="Q67" s="71">
        <f>IFERROR(INDEX('Dropdown Data'!$D$33:$D$36,MATCH(J67,'Dropdown Data'!$B$33:$B$36,0)),IFERROR(INDEX('Dropdown Data'!$D$33:$D$36,MATCH(J67,'Dropdown Data'!$C$33:$C$36,0)),J67))</f>
        <v>0</v>
      </c>
      <c r="R67" s="10">
        <v>39</v>
      </c>
      <c r="S67" s="10" t="b">
        <f t="shared" si="0"/>
        <v>1</v>
      </c>
      <c r="T67" s="10">
        <f t="shared" si="1"/>
        <v>13</v>
      </c>
      <c r="U67" s="10" t="e">
        <f>IFERROR(VLOOKUP(B67,Modules!$E$11:$K$42,7,0),IFERROR(VLOOKUP(B67,Modules!$F$11:$K$42,6,0),VLOOKUP(B67,Modules!$G$11:$K$42,5,0)))</f>
        <v>#N/A</v>
      </c>
      <c r="V67" s="10" t="e">
        <f>MATCH(U67,Interventions!C:C,0)</f>
        <v>#N/A</v>
      </c>
      <c r="W67" s="10" t="e">
        <f>MATCH(U67,Interventions!C:C,1)</f>
        <v>#N/A</v>
      </c>
    </row>
    <row r="68" spans="1:23" ht="40" customHeight="1" x14ac:dyDescent="0.2">
      <c r="A68" s="30"/>
      <c r="B68" s="69"/>
      <c r="C68" s="70"/>
      <c r="D68" s="69"/>
      <c r="E68" s="67" t="str">
        <f>IFERROR(VLOOKUP($D68,Interventions!E:F,2,0),IFERROR(VLOOKUP($D68,Interventions!I:L,4,0),IFERROR(VLOOKUP($D68,Interventions!J:L,3,0),"")))</f>
        <v/>
      </c>
      <c r="F68" s="76"/>
      <c r="G68" s="78" t="str">
        <f>IF(IF(Modules!$D$4="EUR",F68*(Modules!$B$5),$F68)=0,"",IF(Modules!$D$4="EUR",F68*(Modules!$B$5),$F68))</f>
        <v/>
      </c>
      <c r="H68" s="31"/>
      <c r="I68" s="31"/>
      <c r="J68" s="30"/>
      <c r="K68" s="30"/>
      <c r="L68" s="77"/>
      <c r="M68" s="30"/>
      <c r="N68" s="30"/>
      <c r="O68" s="30" t="str">
        <f>CLEAN(IF(D68="","",CONCATENATE(Modules!$B$8,PAAR!N68,R68)))</f>
        <v/>
      </c>
      <c r="P68" s="71">
        <f>IFERROR(INDEX('Dropdown Data'!$D$33:$D$35,MATCH(A68,'Dropdown Data'!$B$33:$B$35,0)),IFERROR(INDEX('Dropdown Data'!$D$33:$D$35,MATCH(A68,'Dropdown Data'!$C$33:$C$35,0)),A68))</f>
        <v>0</v>
      </c>
      <c r="Q68" s="71">
        <f>IFERROR(INDEX('Dropdown Data'!$D$33:$D$36,MATCH(J68,'Dropdown Data'!$B$33:$B$36,0)),IFERROR(INDEX('Dropdown Data'!$D$33:$D$36,MATCH(J68,'Dropdown Data'!$C$33:$C$36,0)),J68))</f>
        <v>0</v>
      </c>
      <c r="R68" s="10">
        <v>40</v>
      </c>
      <c r="S68" s="10" t="b">
        <f t="shared" si="0"/>
        <v>1</v>
      </c>
      <c r="T68" s="10">
        <f t="shared" si="1"/>
        <v>13</v>
      </c>
      <c r="U68" s="10" t="e">
        <f>IFERROR(VLOOKUP(B68,Modules!$E$11:$K$42,7,0),IFERROR(VLOOKUP(B68,Modules!$F$11:$K$42,6,0),VLOOKUP(B68,Modules!$G$11:$K$42,5,0)))</f>
        <v>#N/A</v>
      </c>
      <c r="V68" s="10" t="e">
        <f>MATCH(U68,Interventions!C:C,0)</f>
        <v>#N/A</v>
      </c>
      <c r="W68" s="10" t="e">
        <f>MATCH(U68,Interventions!C:C,1)</f>
        <v>#N/A</v>
      </c>
    </row>
    <row r="69" spans="1:23" ht="40" customHeight="1" x14ac:dyDescent="0.2">
      <c r="A69" s="30"/>
      <c r="B69" s="69"/>
      <c r="C69" s="70"/>
      <c r="D69" s="69"/>
      <c r="E69" s="67" t="str">
        <f>IFERROR(VLOOKUP($D69,Interventions!E:F,2,0),IFERROR(VLOOKUP($D69,Interventions!I:L,4,0),IFERROR(VLOOKUP($D69,Interventions!J:L,3,0),"")))</f>
        <v/>
      </c>
      <c r="F69" s="76"/>
      <c r="G69" s="78" t="str">
        <f>IF(IF(Modules!$D$4="EUR",F69*(Modules!$B$5),$F69)=0,"",IF(Modules!$D$4="EUR",F69*(Modules!$B$5),$F69))</f>
        <v/>
      </c>
      <c r="H69" s="31"/>
      <c r="I69" s="31"/>
      <c r="J69" s="30"/>
      <c r="K69" s="30"/>
      <c r="L69" s="77"/>
      <c r="M69" s="30"/>
      <c r="N69" s="30"/>
      <c r="O69" s="30" t="str">
        <f>CLEAN(IF(D69="","",CONCATENATE(Modules!$B$8,PAAR!N69,R69)))</f>
        <v/>
      </c>
      <c r="P69" s="71">
        <f>IFERROR(INDEX('Dropdown Data'!$D$33:$D$35,MATCH(A69,'Dropdown Data'!$B$33:$B$35,0)),IFERROR(INDEX('Dropdown Data'!$D$33:$D$35,MATCH(A69,'Dropdown Data'!$C$33:$C$35,0)),A69))</f>
        <v>0</v>
      </c>
      <c r="Q69" s="71">
        <f>IFERROR(INDEX('Dropdown Data'!$D$33:$D$36,MATCH(J69,'Dropdown Data'!$B$33:$B$36,0)),IFERROR(INDEX('Dropdown Data'!$D$33:$D$36,MATCH(J69,'Dropdown Data'!$C$33:$C$36,0)),J69))</f>
        <v>0</v>
      </c>
      <c r="R69" s="10">
        <v>41</v>
      </c>
      <c r="S69" s="10" t="b">
        <f t="shared" si="0"/>
        <v>1</v>
      </c>
      <c r="T69" s="10">
        <f t="shared" si="1"/>
        <v>13</v>
      </c>
      <c r="U69" s="10" t="e">
        <f>IFERROR(VLOOKUP(B69,Modules!$E$11:$K$42,7,0),IFERROR(VLOOKUP(B69,Modules!$F$11:$K$42,6,0),VLOOKUP(B69,Modules!$G$11:$K$42,5,0)))</f>
        <v>#N/A</v>
      </c>
      <c r="V69" s="10" t="e">
        <f>MATCH(U69,Interventions!C:C,0)</f>
        <v>#N/A</v>
      </c>
      <c r="W69" s="10" t="e">
        <f>MATCH(U69,Interventions!C:C,1)</f>
        <v>#N/A</v>
      </c>
    </row>
    <row r="70" spans="1:23" ht="40" customHeight="1" x14ac:dyDescent="0.2">
      <c r="A70" s="30"/>
      <c r="B70" s="69"/>
      <c r="C70" s="70"/>
      <c r="D70" s="69"/>
      <c r="E70" s="67" t="str">
        <f>IFERROR(VLOOKUP($D70,Interventions!E:F,2,0),IFERROR(VLOOKUP($D70,Interventions!I:L,4,0),IFERROR(VLOOKUP($D70,Interventions!J:L,3,0),"")))</f>
        <v/>
      </c>
      <c r="F70" s="76"/>
      <c r="G70" s="78" t="str">
        <f>IF(IF(Modules!$D$4="EUR",F70*(Modules!$B$5),$F70)=0,"",IF(Modules!$D$4="EUR",F70*(Modules!$B$5),$F70))</f>
        <v/>
      </c>
      <c r="H70" s="31"/>
      <c r="I70" s="31"/>
      <c r="J70" s="30"/>
      <c r="K70" s="30"/>
      <c r="L70" s="77"/>
      <c r="M70" s="30"/>
      <c r="N70" s="30"/>
      <c r="O70" s="30" t="str">
        <f>CLEAN(IF(D70="","",CONCATENATE(Modules!$B$8,PAAR!N70,R70)))</f>
        <v/>
      </c>
      <c r="P70" s="71">
        <f>IFERROR(INDEX('Dropdown Data'!$D$33:$D$35,MATCH(A70,'Dropdown Data'!$B$33:$B$35,0)),IFERROR(INDEX('Dropdown Data'!$D$33:$D$35,MATCH(A70,'Dropdown Data'!$C$33:$C$35,0)),A70))</f>
        <v>0</v>
      </c>
      <c r="Q70" s="71">
        <f>IFERROR(INDEX('Dropdown Data'!$D$33:$D$36,MATCH(J70,'Dropdown Data'!$B$33:$B$36,0)),IFERROR(INDEX('Dropdown Data'!$D$33:$D$36,MATCH(J70,'Dropdown Data'!$C$33:$C$36,0)),J70))</f>
        <v>0</v>
      </c>
      <c r="R70" s="10">
        <v>42</v>
      </c>
      <c r="S70" s="10" t="b">
        <f t="shared" si="0"/>
        <v>1</v>
      </c>
      <c r="T70" s="10">
        <f t="shared" si="1"/>
        <v>13</v>
      </c>
      <c r="U70" s="10" t="e">
        <f>IFERROR(VLOOKUP(B70,Modules!$E$11:$K$42,7,0),IFERROR(VLOOKUP(B70,Modules!$F$11:$K$42,6,0),VLOOKUP(B70,Modules!$G$11:$K$42,5,0)))</f>
        <v>#N/A</v>
      </c>
      <c r="V70" s="10" t="e">
        <f>MATCH(U70,Interventions!C:C,0)</f>
        <v>#N/A</v>
      </c>
      <c r="W70" s="10" t="e">
        <f>MATCH(U70,Interventions!C:C,1)</f>
        <v>#N/A</v>
      </c>
    </row>
    <row r="71" spans="1:23" ht="40" customHeight="1" x14ac:dyDescent="0.2">
      <c r="A71" s="30"/>
      <c r="B71" s="69"/>
      <c r="C71" s="70"/>
      <c r="D71" s="69"/>
      <c r="E71" s="67" t="str">
        <f>IFERROR(VLOOKUP($D71,Interventions!E:F,2,0),IFERROR(VLOOKUP($D71,Interventions!I:L,4,0),IFERROR(VLOOKUP($D71,Interventions!J:L,3,0),"")))</f>
        <v/>
      </c>
      <c r="F71" s="76"/>
      <c r="G71" s="78" t="str">
        <f>IF(IF(Modules!$D$4="EUR",F71*(Modules!$B$5),$F71)=0,"",IF(Modules!$D$4="EUR",F71*(Modules!$B$5),$F71))</f>
        <v/>
      </c>
      <c r="H71" s="31"/>
      <c r="I71" s="31"/>
      <c r="J71" s="30"/>
      <c r="K71" s="30"/>
      <c r="L71" s="77"/>
      <c r="M71" s="30"/>
      <c r="N71" s="30"/>
      <c r="O71" s="30" t="str">
        <f>CLEAN(IF(D71="","",CONCATENATE(Modules!$B$8,PAAR!N71,R71)))</f>
        <v/>
      </c>
      <c r="P71" s="71">
        <f>IFERROR(INDEX('Dropdown Data'!$D$33:$D$35,MATCH(A71,'Dropdown Data'!$B$33:$B$35,0)),IFERROR(INDEX('Dropdown Data'!$D$33:$D$35,MATCH(A71,'Dropdown Data'!$C$33:$C$35,0)),A71))</f>
        <v>0</v>
      </c>
      <c r="Q71" s="71">
        <f>IFERROR(INDEX('Dropdown Data'!$D$33:$D$36,MATCH(J71,'Dropdown Data'!$B$33:$B$36,0)),IFERROR(INDEX('Dropdown Data'!$D$33:$D$36,MATCH(J71,'Dropdown Data'!$C$33:$C$36,0)),J71))</f>
        <v>0</v>
      </c>
      <c r="R71" s="10">
        <v>43</v>
      </c>
      <c r="S71" s="10" t="b">
        <f t="shared" si="0"/>
        <v>1</v>
      </c>
      <c r="T71" s="10">
        <f t="shared" si="1"/>
        <v>13</v>
      </c>
      <c r="U71" s="10" t="e">
        <f>IFERROR(VLOOKUP(B71,Modules!$E$11:$K$42,7,0),IFERROR(VLOOKUP(B71,Modules!$F$11:$K$42,6,0),VLOOKUP(B71,Modules!$G$11:$K$42,5,0)))</f>
        <v>#N/A</v>
      </c>
      <c r="V71" s="10" t="e">
        <f>MATCH(U71,Interventions!C:C,0)</f>
        <v>#N/A</v>
      </c>
      <c r="W71" s="10" t="e">
        <f>MATCH(U71,Interventions!C:C,1)</f>
        <v>#N/A</v>
      </c>
    </row>
    <row r="72" spans="1:23" ht="40" customHeight="1" x14ac:dyDescent="0.2">
      <c r="A72" s="30"/>
      <c r="B72" s="69"/>
      <c r="C72" s="70"/>
      <c r="D72" s="69"/>
      <c r="E72" s="67" t="str">
        <f>IFERROR(VLOOKUP($D72,Interventions!E:F,2,0),IFERROR(VLOOKUP($D72,Interventions!I:L,4,0),IFERROR(VLOOKUP($D72,Interventions!J:L,3,0),"")))</f>
        <v/>
      </c>
      <c r="F72" s="76"/>
      <c r="G72" s="78" t="str">
        <f>IF(IF(Modules!$D$4="EUR",F72*(Modules!$B$5),$F72)=0,"",IF(Modules!$D$4="EUR",F72*(Modules!$B$5),$F72))</f>
        <v/>
      </c>
      <c r="H72" s="31"/>
      <c r="I72" s="31"/>
      <c r="J72" s="30"/>
      <c r="K72" s="30"/>
      <c r="L72" s="77"/>
      <c r="M72" s="30"/>
      <c r="N72" s="30"/>
      <c r="O72" s="30" t="str">
        <f>CLEAN(IF(D72="","",CONCATENATE(Modules!$B$8,PAAR!N72,R72)))</f>
        <v/>
      </c>
      <c r="P72" s="71">
        <f>IFERROR(INDEX('Dropdown Data'!$D$33:$D$35,MATCH(A72,'Dropdown Data'!$B$33:$B$35,0)),IFERROR(INDEX('Dropdown Data'!$D$33:$D$35,MATCH(A72,'Dropdown Data'!$C$33:$C$35,0)),A72))</f>
        <v>0</v>
      </c>
      <c r="Q72" s="71">
        <f>IFERROR(INDEX('Dropdown Data'!$D$33:$D$36,MATCH(J72,'Dropdown Data'!$B$33:$B$36,0)),IFERROR(INDEX('Dropdown Data'!$D$33:$D$36,MATCH(J72,'Dropdown Data'!$C$33:$C$36,0)),J72))</f>
        <v>0</v>
      </c>
      <c r="R72" s="10">
        <v>44</v>
      </c>
      <c r="S72" s="10" t="b">
        <f t="shared" si="0"/>
        <v>1</v>
      </c>
      <c r="T72" s="10">
        <f t="shared" si="1"/>
        <v>13</v>
      </c>
      <c r="U72" s="10" t="e">
        <f>IFERROR(VLOOKUP(B72,Modules!$E$11:$K$42,7,0),IFERROR(VLOOKUP(B72,Modules!$F$11:$K$42,6,0),VLOOKUP(B72,Modules!$G$11:$K$42,5,0)))</f>
        <v>#N/A</v>
      </c>
      <c r="V72" s="10" t="e">
        <f>MATCH(U72,Interventions!C:C,0)</f>
        <v>#N/A</v>
      </c>
      <c r="W72" s="10" t="e">
        <f>MATCH(U72,Interventions!C:C,1)</f>
        <v>#N/A</v>
      </c>
    </row>
    <row r="73" spans="1:23" ht="40" customHeight="1" x14ac:dyDescent="0.2">
      <c r="A73" s="30"/>
      <c r="B73" s="69"/>
      <c r="C73" s="70"/>
      <c r="D73" s="69"/>
      <c r="E73" s="67" t="str">
        <f>IFERROR(VLOOKUP($D73,Interventions!E:F,2,0),IFERROR(VLOOKUP($D73,Interventions!I:L,4,0),IFERROR(VLOOKUP($D73,Interventions!J:L,3,0),"")))</f>
        <v/>
      </c>
      <c r="F73" s="76"/>
      <c r="G73" s="78" t="str">
        <f>IF(IF(Modules!$D$4="EUR",F73*(Modules!$B$5),$F73)=0,"",IF(Modules!$D$4="EUR",F73*(Modules!$B$5),$F73))</f>
        <v/>
      </c>
      <c r="H73" s="31"/>
      <c r="I73" s="31"/>
      <c r="J73" s="30"/>
      <c r="K73" s="30"/>
      <c r="L73" s="77"/>
      <c r="M73" s="30"/>
      <c r="N73" s="30"/>
      <c r="O73" s="30" t="str">
        <f>CLEAN(IF(D73="","",CONCATENATE(Modules!$B$8,PAAR!N73,R73)))</f>
        <v/>
      </c>
      <c r="P73" s="71">
        <f>IFERROR(INDEX('Dropdown Data'!$D$33:$D$35,MATCH(A73,'Dropdown Data'!$B$33:$B$35,0)),IFERROR(INDEX('Dropdown Data'!$D$33:$D$35,MATCH(A73,'Dropdown Data'!$C$33:$C$35,0)),A73))</f>
        <v>0</v>
      </c>
      <c r="Q73" s="71">
        <f>IFERROR(INDEX('Dropdown Data'!$D$33:$D$36,MATCH(J73,'Dropdown Data'!$B$33:$B$36,0)),IFERROR(INDEX('Dropdown Data'!$D$33:$D$36,MATCH(J73,'Dropdown Data'!$C$33:$C$36,0)),J73))</f>
        <v>0</v>
      </c>
      <c r="R73" s="10">
        <v>45</v>
      </c>
      <c r="S73" s="10" t="b">
        <f t="shared" si="0"/>
        <v>1</v>
      </c>
      <c r="T73" s="10">
        <f t="shared" si="1"/>
        <v>13</v>
      </c>
      <c r="U73" s="10" t="e">
        <f>IFERROR(VLOOKUP(B73,Modules!$E$11:$K$42,7,0),IFERROR(VLOOKUP(B73,Modules!$F$11:$K$42,6,0),VLOOKUP(B73,Modules!$G$11:$K$42,5,0)))</f>
        <v>#N/A</v>
      </c>
      <c r="V73" s="10" t="e">
        <f>MATCH(U73,Interventions!C:C,0)</f>
        <v>#N/A</v>
      </c>
      <c r="W73" s="10" t="e">
        <f>MATCH(U73,Interventions!C:C,1)</f>
        <v>#N/A</v>
      </c>
    </row>
    <row r="74" spans="1:23" ht="40" customHeight="1" x14ac:dyDescent="0.2">
      <c r="A74" s="30"/>
      <c r="B74" s="69"/>
      <c r="C74" s="70"/>
      <c r="D74" s="69"/>
      <c r="E74" s="67" t="str">
        <f>IFERROR(VLOOKUP($D74,Interventions!E:F,2,0),IFERROR(VLOOKUP($D74,Interventions!I:L,4,0),IFERROR(VLOOKUP($D74,Interventions!J:L,3,0),"")))</f>
        <v/>
      </c>
      <c r="F74" s="76"/>
      <c r="G74" s="78" t="str">
        <f>IF(IF(Modules!$D$4="EUR",F74*(Modules!$B$5),$F74)=0,"",IF(Modules!$D$4="EUR",F74*(Modules!$B$5),$F74))</f>
        <v/>
      </c>
      <c r="H74" s="31"/>
      <c r="I74" s="31"/>
      <c r="J74" s="30"/>
      <c r="K74" s="30"/>
      <c r="L74" s="77"/>
      <c r="M74" s="30"/>
      <c r="N74" s="30"/>
      <c r="O74" s="30" t="str">
        <f>CLEAN(IF(D74="","",CONCATENATE(Modules!$B$8,PAAR!N74,R74)))</f>
        <v/>
      </c>
      <c r="P74" s="71">
        <f>IFERROR(INDEX('Dropdown Data'!$D$33:$D$35,MATCH(A74,'Dropdown Data'!$B$33:$B$35,0)),IFERROR(INDEX('Dropdown Data'!$D$33:$D$35,MATCH(A74,'Dropdown Data'!$C$33:$C$35,0)),A74))</f>
        <v>0</v>
      </c>
      <c r="Q74" s="71">
        <f>IFERROR(INDEX('Dropdown Data'!$D$33:$D$36,MATCH(J74,'Dropdown Data'!$B$33:$B$36,0)),IFERROR(INDEX('Dropdown Data'!$D$33:$D$36,MATCH(J74,'Dropdown Data'!$C$33:$C$36,0)),J74))</f>
        <v>0</v>
      </c>
      <c r="R74" s="10">
        <v>46</v>
      </c>
      <c r="S74" s="10" t="b">
        <f t="shared" si="0"/>
        <v>1</v>
      </c>
      <c r="T74" s="10">
        <f t="shared" si="1"/>
        <v>13</v>
      </c>
      <c r="U74" s="10" t="e">
        <f>IFERROR(VLOOKUP(B74,Modules!$E$11:$K$42,7,0),IFERROR(VLOOKUP(B74,Modules!$F$11:$K$42,6,0),VLOOKUP(B74,Modules!$G$11:$K$42,5,0)))</f>
        <v>#N/A</v>
      </c>
      <c r="V74" s="10" t="e">
        <f>MATCH(U74,Interventions!C:C,0)</f>
        <v>#N/A</v>
      </c>
      <c r="W74" s="10" t="e">
        <f>MATCH(U74,Interventions!C:C,1)</f>
        <v>#N/A</v>
      </c>
    </row>
    <row r="75" spans="1:23" ht="40" customHeight="1" x14ac:dyDescent="0.2">
      <c r="A75" s="30"/>
      <c r="B75" s="69"/>
      <c r="C75" s="70"/>
      <c r="D75" s="69"/>
      <c r="E75" s="67" t="str">
        <f>IFERROR(VLOOKUP($D75,Interventions!E:F,2,0),IFERROR(VLOOKUP($D75,Interventions!I:L,4,0),IFERROR(VLOOKUP($D75,Interventions!J:L,3,0),"")))</f>
        <v/>
      </c>
      <c r="F75" s="76"/>
      <c r="G75" s="78" t="str">
        <f>IF(IF(Modules!$D$4="EUR",F75*(Modules!$B$5),$F75)=0,"",IF(Modules!$D$4="EUR",F75*(Modules!$B$5),$F75))</f>
        <v/>
      </c>
      <c r="H75" s="31"/>
      <c r="I75" s="31"/>
      <c r="J75" s="30"/>
      <c r="K75" s="30"/>
      <c r="L75" s="77"/>
      <c r="M75" s="30"/>
      <c r="N75" s="30"/>
      <c r="O75" s="30" t="str">
        <f>CLEAN(IF(D75="","",CONCATENATE(Modules!$B$8,PAAR!N75,R75)))</f>
        <v/>
      </c>
      <c r="P75" s="71">
        <f>IFERROR(INDEX('Dropdown Data'!$D$33:$D$35,MATCH(A75,'Dropdown Data'!$B$33:$B$35,0)),IFERROR(INDEX('Dropdown Data'!$D$33:$D$35,MATCH(A75,'Dropdown Data'!$C$33:$C$35,0)),A75))</f>
        <v>0</v>
      </c>
      <c r="Q75" s="71">
        <f>IFERROR(INDEX('Dropdown Data'!$D$33:$D$36,MATCH(J75,'Dropdown Data'!$B$33:$B$36,0)),IFERROR(INDEX('Dropdown Data'!$D$33:$D$36,MATCH(J75,'Dropdown Data'!$C$33:$C$36,0)),J75))</f>
        <v>0</v>
      </c>
      <c r="R75" s="10">
        <v>47</v>
      </c>
      <c r="S75" s="10" t="b">
        <f t="shared" si="0"/>
        <v>1</v>
      </c>
      <c r="T75" s="10">
        <f t="shared" si="1"/>
        <v>13</v>
      </c>
      <c r="U75" s="10" t="e">
        <f>IFERROR(VLOOKUP(B75,Modules!$E$11:$K$42,7,0),IFERROR(VLOOKUP(B75,Modules!$F$11:$K$42,6,0),VLOOKUP(B75,Modules!$G$11:$K$42,5,0)))</f>
        <v>#N/A</v>
      </c>
      <c r="V75" s="10" t="e">
        <f>MATCH(U75,Interventions!C:C,0)</f>
        <v>#N/A</v>
      </c>
      <c r="W75" s="10" t="e">
        <f>MATCH(U75,Interventions!C:C,1)</f>
        <v>#N/A</v>
      </c>
    </row>
    <row r="76" spans="1:23" ht="40" customHeight="1" x14ac:dyDescent="0.2">
      <c r="A76" s="30"/>
      <c r="B76" s="69"/>
      <c r="C76" s="70"/>
      <c r="D76" s="69"/>
      <c r="E76" s="67" t="str">
        <f>IFERROR(VLOOKUP($D76,Interventions!E:F,2,0),IFERROR(VLOOKUP($D76,Interventions!I:L,4,0),IFERROR(VLOOKUP($D76,Interventions!J:L,3,0),"")))</f>
        <v/>
      </c>
      <c r="F76" s="76"/>
      <c r="G76" s="78" t="str">
        <f>IF(IF(Modules!$D$4="EUR",F76*(Modules!$B$5),$F76)=0,"",IF(Modules!$D$4="EUR",F76*(Modules!$B$5),$F76))</f>
        <v/>
      </c>
      <c r="H76" s="31"/>
      <c r="I76" s="31"/>
      <c r="J76" s="30"/>
      <c r="K76" s="30"/>
      <c r="L76" s="77"/>
      <c r="M76" s="30"/>
      <c r="N76" s="30"/>
      <c r="O76" s="30" t="str">
        <f>CLEAN(IF(D76="","",CONCATENATE(Modules!$B$8,PAAR!N76,R76)))</f>
        <v/>
      </c>
      <c r="P76" s="71">
        <f>IFERROR(INDEX('Dropdown Data'!$D$33:$D$35,MATCH(A76,'Dropdown Data'!$B$33:$B$35,0)),IFERROR(INDEX('Dropdown Data'!$D$33:$D$35,MATCH(A76,'Dropdown Data'!$C$33:$C$35,0)),A76))</f>
        <v>0</v>
      </c>
      <c r="Q76" s="71">
        <f>IFERROR(INDEX('Dropdown Data'!$D$33:$D$36,MATCH(J76,'Dropdown Data'!$B$33:$B$36,0)),IFERROR(INDEX('Dropdown Data'!$D$33:$D$36,MATCH(J76,'Dropdown Data'!$C$33:$C$36,0)),J76))</f>
        <v>0</v>
      </c>
      <c r="R76" s="10">
        <v>48</v>
      </c>
      <c r="S76" s="10" t="b">
        <f t="shared" si="0"/>
        <v>1</v>
      </c>
      <c r="T76" s="10">
        <f t="shared" si="1"/>
        <v>13</v>
      </c>
      <c r="U76" s="10" t="e">
        <f>IFERROR(VLOOKUP(B76,Modules!$E$11:$K$42,7,0),IFERROR(VLOOKUP(B76,Modules!$F$11:$K$42,6,0),VLOOKUP(B76,Modules!$G$11:$K$42,5,0)))</f>
        <v>#N/A</v>
      </c>
      <c r="V76" s="10" t="e">
        <f>MATCH(U76,Interventions!C:C,0)</f>
        <v>#N/A</v>
      </c>
      <c r="W76" s="10" t="e">
        <f>MATCH(U76,Interventions!C:C,1)</f>
        <v>#N/A</v>
      </c>
    </row>
    <row r="77" spans="1:23" ht="40" customHeight="1" x14ac:dyDescent="0.2">
      <c r="A77" s="30"/>
      <c r="B77" s="69"/>
      <c r="C77" s="70"/>
      <c r="D77" s="69"/>
      <c r="E77" s="67" t="str">
        <f>IFERROR(VLOOKUP($D77,Interventions!E:F,2,0),IFERROR(VLOOKUP($D77,Interventions!I:L,4,0),IFERROR(VLOOKUP($D77,Interventions!J:L,3,0),"")))</f>
        <v/>
      </c>
      <c r="F77" s="76"/>
      <c r="G77" s="78" t="str">
        <f>IF(IF(Modules!$D$4="EUR",F77*(Modules!$B$5),$F77)=0,"",IF(Modules!$D$4="EUR",F77*(Modules!$B$5),$F77))</f>
        <v/>
      </c>
      <c r="H77" s="31"/>
      <c r="I77" s="31"/>
      <c r="J77" s="30"/>
      <c r="K77" s="30"/>
      <c r="L77" s="77"/>
      <c r="M77" s="30"/>
      <c r="N77" s="30"/>
      <c r="O77" s="30" t="str">
        <f>CLEAN(IF(D77="","",CONCATENATE(Modules!$B$8,PAAR!N77,R77)))</f>
        <v/>
      </c>
      <c r="P77" s="71">
        <f>IFERROR(INDEX('Dropdown Data'!$D$33:$D$35,MATCH(A77,'Dropdown Data'!$B$33:$B$35,0)),IFERROR(INDEX('Dropdown Data'!$D$33:$D$35,MATCH(A77,'Dropdown Data'!$C$33:$C$35,0)),A77))</f>
        <v>0</v>
      </c>
      <c r="Q77" s="71">
        <f>IFERROR(INDEX('Dropdown Data'!$D$33:$D$36,MATCH(J77,'Dropdown Data'!$B$33:$B$36,0)),IFERROR(INDEX('Dropdown Data'!$D$33:$D$36,MATCH(J77,'Dropdown Data'!$C$33:$C$36,0)),J77))</f>
        <v>0</v>
      </c>
      <c r="R77" s="10">
        <v>49</v>
      </c>
      <c r="S77" s="10" t="b">
        <f t="shared" si="0"/>
        <v>1</v>
      </c>
      <c r="T77" s="10">
        <f t="shared" si="1"/>
        <v>13</v>
      </c>
      <c r="U77" s="10" t="e">
        <f>IFERROR(VLOOKUP(B77,Modules!$E$11:$K$42,7,0),IFERROR(VLOOKUP(B77,Modules!$F$11:$K$42,6,0),VLOOKUP(B77,Modules!$G$11:$K$42,5,0)))</f>
        <v>#N/A</v>
      </c>
      <c r="V77" s="10" t="e">
        <f>MATCH(U77,Interventions!C:C,0)</f>
        <v>#N/A</v>
      </c>
      <c r="W77" s="10" t="e">
        <f>MATCH(U77,Interventions!C:C,1)</f>
        <v>#N/A</v>
      </c>
    </row>
    <row r="78" spans="1:23" ht="40" customHeight="1" x14ac:dyDescent="0.2">
      <c r="A78" s="30"/>
      <c r="B78" s="69"/>
      <c r="C78" s="70"/>
      <c r="D78" s="69"/>
      <c r="E78" s="67" t="str">
        <f>IFERROR(VLOOKUP($D78,Interventions!E:F,2,0),IFERROR(VLOOKUP($D78,Interventions!I:L,4,0),IFERROR(VLOOKUP($D78,Interventions!J:L,3,0),"")))</f>
        <v/>
      </c>
      <c r="F78" s="76"/>
      <c r="G78" s="78" t="str">
        <f>IF(IF(Modules!$D$4="EUR",F78*(Modules!$B$5),$F78)=0,"",IF(Modules!$D$4="EUR",F78*(Modules!$B$5),$F78))</f>
        <v/>
      </c>
      <c r="H78" s="31"/>
      <c r="I78" s="31"/>
      <c r="J78" s="30"/>
      <c r="K78" s="30"/>
      <c r="L78" s="77"/>
      <c r="M78" s="30"/>
      <c r="N78" s="30"/>
      <c r="O78" s="30" t="str">
        <f>CLEAN(IF(D78="","",CONCATENATE(Modules!$B$8,PAAR!N78,R78)))</f>
        <v/>
      </c>
      <c r="P78" s="71">
        <f>IFERROR(INDEX('Dropdown Data'!$D$33:$D$35,MATCH(A78,'Dropdown Data'!$B$33:$B$35,0)),IFERROR(INDEX('Dropdown Data'!$D$33:$D$35,MATCH(A78,'Dropdown Data'!$C$33:$C$35,0)),A78))</f>
        <v>0</v>
      </c>
      <c r="Q78" s="71">
        <f>IFERROR(INDEX('Dropdown Data'!$D$33:$D$36,MATCH(J78,'Dropdown Data'!$B$33:$B$36,0)),IFERROR(INDEX('Dropdown Data'!$D$33:$D$36,MATCH(J78,'Dropdown Data'!$C$33:$C$36,0)),J78))</f>
        <v>0</v>
      </c>
      <c r="R78" s="10">
        <v>50</v>
      </c>
      <c r="S78" s="10" t="b">
        <f t="shared" si="0"/>
        <v>1</v>
      </c>
      <c r="T78" s="10">
        <f t="shared" si="1"/>
        <v>13</v>
      </c>
      <c r="U78" s="10" t="e">
        <f>IFERROR(VLOOKUP(B78,Modules!$E$11:$K$42,7,0),IFERROR(VLOOKUP(B78,Modules!$F$11:$K$42,6,0),VLOOKUP(B78,Modules!$G$11:$K$42,5,0)))</f>
        <v>#N/A</v>
      </c>
      <c r="V78" s="10" t="e">
        <f>MATCH(U78,Interventions!C:C,0)</f>
        <v>#N/A</v>
      </c>
      <c r="W78" s="10" t="e">
        <f>MATCH(U78,Interventions!C:C,1)</f>
        <v>#N/A</v>
      </c>
    </row>
    <row r="79" spans="1:23" ht="40" customHeight="1" x14ac:dyDescent="0.2">
      <c r="A79" s="30"/>
      <c r="B79" s="69"/>
      <c r="C79" s="70"/>
      <c r="D79" s="69"/>
      <c r="E79" s="67" t="str">
        <f>IFERROR(VLOOKUP($D79,Interventions!E:F,2,0),IFERROR(VLOOKUP($D79,Interventions!I:L,4,0),IFERROR(VLOOKUP($D79,Interventions!J:L,3,0),"")))</f>
        <v/>
      </c>
      <c r="F79" s="76"/>
      <c r="G79" s="78" t="str">
        <f>IF(IF(Modules!$D$4="EUR",F79*(Modules!$B$5),$F79)=0,"",IF(Modules!$D$4="EUR",F79*(Modules!$B$5),$F79))</f>
        <v/>
      </c>
      <c r="H79" s="31"/>
      <c r="I79" s="31"/>
      <c r="J79" s="30"/>
      <c r="K79" s="30"/>
      <c r="L79" s="77"/>
      <c r="M79" s="30"/>
      <c r="N79" s="30"/>
      <c r="O79" s="30" t="str">
        <f>CLEAN(IF(D79="","",CONCATENATE(Modules!$B$8,PAAR!N79,R79)))</f>
        <v/>
      </c>
      <c r="P79" s="71">
        <f>IFERROR(INDEX('Dropdown Data'!$D$33:$D$35,MATCH(A79,'Dropdown Data'!$B$33:$B$35,0)),IFERROR(INDEX('Dropdown Data'!$D$33:$D$35,MATCH(A79,'Dropdown Data'!$C$33:$C$35,0)),A79))</f>
        <v>0</v>
      </c>
      <c r="Q79" s="71">
        <f>IFERROR(INDEX('Dropdown Data'!$D$33:$D$36,MATCH(J79,'Dropdown Data'!$B$33:$B$36,0)),IFERROR(INDEX('Dropdown Data'!$D$33:$D$36,MATCH(J79,'Dropdown Data'!$C$33:$C$36,0)),J79))</f>
        <v>0</v>
      </c>
      <c r="R79" s="10">
        <v>51</v>
      </c>
      <c r="S79" s="10" t="b">
        <f t="shared" si="0"/>
        <v>1</v>
      </c>
      <c r="T79" s="10">
        <f t="shared" si="1"/>
        <v>13</v>
      </c>
      <c r="U79" s="10" t="e">
        <f>IFERROR(VLOOKUP(B79,Modules!$E$11:$K$42,7,0),IFERROR(VLOOKUP(B79,Modules!$F$11:$K$42,6,0),VLOOKUP(B79,Modules!$G$11:$K$42,5,0)))</f>
        <v>#N/A</v>
      </c>
      <c r="V79" s="10" t="e">
        <f>MATCH(U79,Interventions!C:C,0)</f>
        <v>#N/A</v>
      </c>
      <c r="W79" s="10" t="e">
        <f>MATCH(U79,Interventions!C:C,1)</f>
        <v>#N/A</v>
      </c>
    </row>
    <row r="80" spans="1:23" ht="40" customHeight="1" x14ac:dyDescent="0.2">
      <c r="A80" s="30"/>
      <c r="B80" s="69"/>
      <c r="C80" s="70"/>
      <c r="D80" s="69"/>
      <c r="E80" s="67" t="str">
        <f>IFERROR(VLOOKUP($D80,Interventions!E:F,2,0),IFERROR(VLOOKUP($D80,Interventions!I:L,4,0),IFERROR(VLOOKUP($D80,Interventions!J:L,3,0),"")))</f>
        <v/>
      </c>
      <c r="F80" s="76"/>
      <c r="G80" s="78" t="str">
        <f>IF(IF(Modules!$D$4="EUR",F80*(Modules!$B$5),$F80)=0,"",IF(Modules!$D$4="EUR",F80*(Modules!$B$5),$F80))</f>
        <v/>
      </c>
      <c r="H80" s="31"/>
      <c r="I80" s="31"/>
      <c r="J80" s="30"/>
      <c r="K80" s="30"/>
      <c r="L80" s="77"/>
      <c r="M80" s="30"/>
      <c r="N80" s="30"/>
      <c r="O80" s="30" t="str">
        <f>CLEAN(IF(D80="","",CONCATENATE(Modules!$B$8,PAAR!N80,R80)))</f>
        <v/>
      </c>
      <c r="P80" s="71">
        <f>IFERROR(INDEX('Dropdown Data'!$D$33:$D$35,MATCH(A80,'Dropdown Data'!$B$33:$B$35,0)),IFERROR(INDEX('Dropdown Data'!$D$33:$D$35,MATCH(A80,'Dropdown Data'!$C$33:$C$35,0)),A80))</f>
        <v>0</v>
      </c>
      <c r="Q80" s="71">
        <f>IFERROR(INDEX('Dropdown Data'!$D$33:$D$36,MATCH(J80,'Dropdown Data'!$B$33:$B$36,0)),IFERROR(INDEX('Dropdown Data'!$D$33:$D$36,MATCH(J80,'Dropdown Data'!$C$33:$C$36,0)),J80))</f>
        <v>0</v>
      </c>
      <c r="R80" s="10">
        <v>52</v>
      </c>
      <c r="S80" s="10" t="b">
        <f t="shared" si="0"/>
        <v>1</v>
      </c>
      <c r="T80" s="10">
        <f t="shared" si="1"/>
        <v>13</v>
      </c>
      <c r="U80" s="10" t="e">
        <f>IFERROR(VLOOKUP(B80,Modules!$E$11:$K$42,7,0),IFERROR(VLOOKUP(B80,Modules!$F$11:$K$42,6,0),VLOOKUP(B80,Modules!$G$11:$K$42,5,0)))</f>
        <v>#N/A</v>
      </c>
      <c r="V80" s="10" t="e">
        <f>MATCH(U80,Interventions!C:C,0)</f>
        <v>#N/A</v>
      </c>
      <c r="W80" s="10" t="e">
        <f>MATCH(U80,Interventions!C:C,1)</f>
        <v>#N/A</v>
      </c>
    </row>
    <row r="81" spans="1:23" ht="40" customHeight="1" x14ac:dyDescent="0.2">
      <c r="A81" s="30"/>
      <c r="B81" s="69"/>
      <c r="C81" s="70"/>
      <c r="D81" s="69"/>
      <c r="E81" s="67" t="str">
        <f>IFERROR(VLOOKUP($D81,Interventions!E:F,2,0),IFERROR(VLOOKUP($D81,Interventions!I:L,4,0),IFERROR(VLOOKUP($D81,Interventions!J:L,3,0),"")))</f>
        <v/>
      </c>
      <c r="F81" s="76"/>
      <c r="G81" s="78" t="str">
        <f>IF(IF(Modules!$D$4="EUR",F81*(Modules!$B$5),$F81)=0,"",IF(Modules!$D$4="EUR",F81*(Modules!$B$5),$F81))</f>
        <v/>
      </c>
      <c r="H81" s="31"/>
      <c r="I81" s="31"/>
      <c r="J81" s="30"/>
      <c r="K81" s="30"/>
      <c r="L81" s="77"/>
      <c r="M81" s="30"/>
      <c r="N81" s="30"/>
      <c r="O81" s="30" t="str">
        <f>CLEAN(IF(D81="","",CONCATENATE(Modules!$B$8,PAAR!N81,R81)))</f>
        <v/>
      </c>
      <c r="P81" s="71">
        <f>IFERROR(INDEX('Dropdown Data'!$D$33:$D$35,MATCH(A81,'Dropdown Data'!$B$33:$B$35,0)),IFERROR(INDEX('Dropdown Data'!$D$33:$D$35,MATCH(A81,'Dropdown Data'!$C$33:$C$35,0)),A81))</f>
        <v>0</v>
      </c>
      <c r="Q81" s="71">
        <f>IFERROR(INDEX('Dropdown Data'!$D$33:$D$36,MATCH(J81,'Dropdown Data'!$B$33:$B$36,0)),IFERROR(INDEX('Dropdown Data'!$D$33:$D$36,MATCH(J81,'Dropdown Data'!$C$33:$C$36,0)),J81))</f>
        <v>0</v>
      </c>
      <c r="R81" s="10">
        <v>53</v>
      </c>
      <c r="S81" s="10" t="b">
        <f t="shared" si="0"/>
        <v>1</v>
      </c>
      <c r="T81" s="10">
        <f t="shared" si="1"/>
        <v>13</v>
      </c>
      <c r="U81" s="10" t="e">
        <f>IFERROR(VLOOKUP(B81,Modules!$E$11:$K$42,7,0),IFERROR(VLOOKUP(B81,Modules!$F$11:$K$42,6,0),VLOOKUP(B81,Modules!$G$11:$K$42,5,0)))</f>
        <v>#N/A</v>
      </c>
      <c r="V81" s="10" t="e">
        <f>MATCH(U81,Interventions!C:C,0)</f>
        <v>#N/A</v>
      </c>
      <c r="W81" s="10" t="e">
        <f>MATCH(U81,Interventions!C:C,1)</f>
        <v>#N/A</v>
      </c>
    </row>
    <row r="82" spans="1:23" ht="40" customHeight="1" x14ac:dyDescent="0.2">
      <c r="A82" s="30"/>
      <c r="B82" s="69"/>
      <c r="C82" s="70"/>
      <c r="D82" s="69"/>
      <c r="E82" s="67" t="str">
        <f>IFERROR(VLOOKUP($D82,Interventions!E:F,2,0),IFERROR(VLOOKUP($D82,Interventions!I:L,4,0),IFERROR(VLOOKUP($D82,Interventions!J:L,3,0),"")))</f>
        <v/>
      </c>
      <c r="F82" s="76"/>
      <c r="G82" s="78" t="str">
        <f>IF(IF(Modules!$D$4="EUR",F82*(Modules!$B$5),$F82)=0,"",IF(Modules!$D$4="EUR",F82*(Modules!$B$5),$F82))</f>
        <v/>
      </c>
      <c r="H82" s="31"/>
      <c r="I82" s="31"/>
      <c r="J82" s="30"/>
      <c r="K82" s="30"/>
      <c r="L82" s="77"/>
      <c r="M82" s="30"/>
      <c r="N82" s="30"/>
      <c r="O82" s="30" t="str">
        <f>CLEAN(IF(D82="","",CONCATENATE(Modules!$B$8,PAAR!N82,R82)))</f>
        <v/>
      </c>
      <c r="P82" s="71">
        <f>IFERROR(INDEX('Dropdown Data'!$D$33:$D$35,MATCH(A82,'Dropdown Data'!$B$33:$B$35,0)),IFERROR(INDEX('Dropdown Data'!$D$33:$D$35,MATCH(A82,'Dropdown Data'!$C$33:$C$35,0)),A82))</f>
        <v>0</v>
      </c>
      <c r="Q82" s="71">
        <f>IFERROR(INDEX('Dropdown Data'!$D$33:$D$36,MATCH(J82,'Dropdown Data'!$B$33:$B$36,0)),IFERROR(INDEX('Dropdown Data'!$D$33:$D$36,MATCH(J82,'Dropdown Data'!$C$33:$C$36,0)),J82))</f>
        <v>0</v>
      </c>
      <c r="R82" s="10">
        <v>54</v>
      </c>
      <c r="S82" s="10" t="b">
        <f t="shared" si="0"/>
        <v>1</v>
      </c>
      <c r="T82" s="10">
        <f t="shared" si="1"/>
        <v>13</v>
      </c>
      <c r="U82" s="10" t="e">
        <f>IFERROR(VLOOKUP(B82,Modules!$E$11:$K$42,7,0),IFERROR(VLOOKUP(B82,Modules!$F$11:$K$42,6,0),VLOOKUP(B82,Modules!$G$11:$K$42,5,0)))</f>
        <v>#N/A</v>
      </c>
      <c r="V82" s="10" t="e">
        <f>MATCH(U82,Interventions!C:C,0)</f>
        <v>#N/A</v>
      </c>
      <c r="W82" s="10" t="e">
        <f>MATCH(U82,Interventions!C:C,1)</f>
        <v>#N/A</v>
      </c>
    </row>
    <row r="83" spans="1:23" ht="40" customHeight="1" x14ac:dyDescent="0.2">
      <c r="A83" s="30"/>
      <c r="B83" s="69"/>
      <c r="C83" s="70"/>
      <c r="D83" s="69"/>
      <c r="E83" s="67" t="str">
        <f>IFERROR(VLOOKUP($D83,Interventions!E:F,2,0),IFERROR(VLOOKUP($D83,Interventions!I:L,4,0),IFERROR(VLOOKUP($D83,Interventions!J:L,3,0),"")))</f>
        <v/>
      </c>
      <c r="F83" s="76"/>
      <c r="G83" s="78" t="str">
        <f>IF(IF(Modules!$D$4="EUR",F83*(Modules!$B$5),$F83)=0,"",IF(Modules!$D$4="EUR",F83*(Modules!$B$5),$F83))</f>
        <v/>
      </c>
      <c r="H83" s="31"/>
      <c r="I83" s="31"/>
      <c r="J83" s="30"/>
      <c r="K83" s="30"/>
      <c r="L83" s="77"/>
      <c r="M83" s="30"/>
      <c r="N83" s="30"/>
      <c r="O83" s="30" t="str">
        <f>CLEAN(IF(D83="","",CONCATENATE(Modules!$B$8,PAAR!N83,R83)))</f>
        <v/>
      </c>
      <c r="P83" s="71">
        <f>IFERROR(INDEX('Dropdown Data'!$D$33:$D$35,MATCH(A83,'Dropdown Data'!$B$33:$B$35,0)),IFERROR(INDEX('Dropdown Data'!$D$33:$D$35,MATCH(A83,'Dropdown Data'!$C$33:$C$35,0)),A83))</f>
        <v>0</v>
      </c>
      <c r="Q83" s="71">
        <f>IFERROR(INDEX('Dropdown Data'!$D$33:$D$36,MATCH(J83,'Dropdown Data'!$B$33:$B$36,0)),IFERROR(INDEX('Dropdown Data'!$D$33:$D$36,MATCH(J83,'Dropdown Data'!$C$33:$C$36,0)),J83))</f>
        <v>0</v>
      </c>
      <c r="R83" s="10">
        <v>55</v>
      </c>
      <c r="S83" s="10" t="b">
        <f t="shared" si="0"/>
        <v>1</v>
      </c>
      <c r="T83" s="10">
        <f t="shared" si="1"/>
        <v>13</v>
      </c>
      <c r="U83" s="10" t="e">
        <f>IFERROR(VLOOKUP(B83,Modules!$E$11:$K$42,7,0),IFERROR(VLOOKUP(B83,Modules!$F$11:$K$42,6,0),VLOOKUP(B83,Modules!$G$11:$K$42,5,0)))</f>
        <v>#N/A</v>
      </c>
      <c r="V83" s="10" t="e">
        <f>MATCH(U83,Interventions!C:C,0)</f>
        <v>#N/A</v>
      </c>
      <c r="W83" s="10" t="e">
        <f>MATCH(U83,Interventions!C:C,1)</f>
        <v>#N/A</v>
      </c>
    </row>
    <row r="84" spans="1:23" ht="40" customHeight="1" x14ac:dyDescent="0.2">
      <c r="A84" s="30"/>
      <c r="B84" s="69"/>
      <c r="C84" s="70"/>
      <c r="D84" s="69"/>
      <c r="E84" s="67" t="str">
        <f>IFERROR(VLOOKUP($D84,Interventions!E:F,2,0),IFERROR(VLOOKUP($D84,Interventions!I:L,4,0),IFERROR(VLOOKUP($D84,Interventions!J:L,3,0),"")))</f>
        <v/>
      </c>
      <c r="F84" s="76"/>
      <c r="G84" s="78" t="str">
        <f>IF(IF(Modules!$D$4="EUR",F84*(Modules!$B$5),$F84)=0,"",IF(Modules!$D$4="EUR",F84*(Modules!$B$5),$F84))</f>
        <v/>
      </c>
      <c r="H84" s="31"/>
      <c r="I84" s="31"/>
      <c r="J84" s="30"/>
      <c r="K84" s="30"/>
      <c r="L84" s="77"/>
      <c r="M84" s="30"/>
      <c r="N84" s="30"/>
      <c r="O84" s="30" t="str">
        <f>CLEAN(IF(D84="","",CONCATENATE(Modules!$B$8,PAAR!N84,R84)))</f>
        <v/>
      </c>
      <c r="P84" s="71">
        <f>IFERROR(INDEX('Dropdown Data'!$D$33:$D$35,MATCH(A84,'Dropdown Data'!$B$33:$B$35,0)),IFERROR(INDEX('Dropdown Data'!$D$33:$D$35,MATCH(A84,'Dropdown Data'!$C$33:$C$35,0)),A84))</f>
        <v>0</v>
      </c>
      <c r="Q84" s="71">
        <f>IFERROR(INDEX('Dropdown Data'!$D$33:$D$36,MATCH(J84,'Dropdown Data'!$B$33:$B$36,0)),IFERROR(INDEX('Dropdown Data'!$D$33:$D$36,MATCH(J84,'Dropdown Data'!$C$33:$C$36,0)),J84))</f>
        <v>0</v>
      </c>
      <c r="R84" s="10">
        <v>56</v>
      </c>
      <c r="S84" s="10" t="b">
        <f t="shared" si="0"/>
        <v>1</v>
      </c>
      <c r="T84" s="10">
        <f t="shared" si="1"/>
        <v>13</v>
      </c>
      <c r="U84" s="10" t="e">
        <f>IFERROR(VLOOKUP(B84,Modules!$E$11:$K$42,7,0),IFERROR(VLOOKUP(B84,Modules!$F$11:$K$42,6,0),VLOOKUP(B84,Modules!$G$11:$K$42,5,0)))</f>
        <v>#N/A</v>
      </c>
      <c r="V84" s="10" t="e">
        <f>MATCH(U84,Interventions!C:C,0)</f>
        <v>#N/A</v>
      </c>
      <c r="W84" s="10" t="e">
        <f>MATCH(U84,Interventions!C:C,1)</f>
        <v>#N/A</v>
      </c>
    </row>
    <row r="85" spans="1:23" ht="40" customHeight="1" x14ac:dyDescent="0.2">
      <c r="A85" s="30"/>
      <c r="B85" s="69"/>
      <c r="C85" s="70"/>
      <c r="D85" s="69"/>
      <c r="E85" s="67" t="str">
        <f>IFERROR(VLOOKUP($D85,Interventions!E:F,2,0),IFERROR(VLOOKUP($D85,Interventions!I:L,4,0),IFERROR(VLOOKUP($D85,Interventions!J:L,3,0),"")))</f>
        <v/>
      </c>
      <c r="F85" s="76"/>
      <c r="G85" s="78" t="str">
        <f>IF(IF(Modules!$D$4="EUR",F85*(Modules!$B$5),$F85)=0,"",IF(Modules!$D$4="EUR",F85*(Modules!$B$5),$F85))</f>
        <v/>
      </c>
      <c r="H85" s="31"/>
      <c r="I85" s="31"/>
      <c r="J85" s="30"/>
      <c r="K85" s="30"/>
      <c r="L85" s="77"/>
      <c r="M85" s="30"/>
      <c r="N85" s="30"/>
      <c r="O85" s="30" t="str">
        <f>CLEAN(IF(D85="","",CONCATENATE(Modules!$B$8,PAAR!N85,R85)))</f>
        <v/>
      </c>
      <c r="P85" s="71">
        <f>IFERROR(INDEX('Dropdown Data'!$D$33:$D$35,MATCH(A85,'Dropdown Data'!$B$33:$B$35,0)),IFERROR(INDEX('Dropdown Data'!$D$33:$D$35,MATCH(A85,'Dropdown Data'!$C$33:$C$35,0)),A85))</f>
        <v>0</v>
      </c>
      <c r="Q85" s="71">
        <f>IFERROR(INDEX('Dropdown Data'!$D$33:$D$36,MATCH(J85,'Dropdown Data'!$B$33:$B$36,0)),IFERROR(INDEX('Dropdown Data'!$D$33:$D$36,MATCH(J85,'Dropdown Data'!$C$33:$C$36,0)),J85))</f>
        <v>0</v>
      </c>
      <c r="R85" s="10">
        <v>57</v>
      </c>
      <c r="S85" s="10" t="b">
        <f t="shared" si="0"/>
        <v>1</v>
      </c>
      <c r="T85" s="10">
        <f t="shared" si="1"/>
        <v>13</v>
      </c>
      <c r="U85" s="10" t="e">
        <f>IFERROR(VLOOKUP(B85,Modules!$E$11:$K$42,7,0),IFERROR(VLOOKUP(B85,Modules!$F$11:$K$42,6,0),VLOOKUP(B85,Modules!$G$11:$K$42,5,0)))</f>
        <v>#N/A</v>
      </c>
      <c r="V85" s="10" t="e">
        <f>MATCH(U85,Interventions!C:C,0)</f>
        <v>#N/A</v>
      </c>
      <c r="W85" s="10" t="e">
        <f>MATCH(U85,Interventions!C:C,1)</f>
        <v>#N/A</v>
      </c>
    </row>
    <row r="86" spans="1:23" ht="40" customHeight="1" x14ac:dyDescent="0.2">
      <c r="A86" s="30"/>
      <c r="B86" s="69"/>
      <c r="C86" s="70"/>
      <c r="D86" s="69"/>
      <c r="E86" s="67" t="str">
        <f>IFERROR(VLOOKUP($D86,Interventions!E:F,2,0),IFERROR(VLOOKUP($D86,Interventions!I:L,4,0),IFERROR(VLOOKUP($D86,Interventions!J:L,3,0),"")))</f>
        <v/>
      </c>
      <c r="F86" s="76"/>
      <c r="G86" s="78" t="str">
        <f>IF(IF(Modules!$D$4="EUR",F86*(Modules!$B$5),$F86)=0,"",IF(Modules!$D$4="EUR",F86*(Modules!$B$5),$F86))</f>
        <v/>
      </c>
      <c r="H86" s="31"/>
      <c r="I86" s="31"/>
      <c r="J86" s="30"/>
      <c r="K86" s="30"/>
      <c r="L86" s="77"/>
      <c r="M86" s="30"/>
      <c r="N86" s="30"/>
      <c r="O86" s="30" t="str">
        <f>CLEAN(IF(D86="","",CONCATENATE(Modules!$B$8,PAAR!N86,R86)))</f>
        <v/>
      </c>
      <c r="P86" s="71">
        <f>IFERROR(INDEX('Dropdown Data'!$D$33:$D$35,MATCH(A86,'Dropdown Data'!$B$33:$B$35,0)),IFERROR(INDEX('Dropdown Data'!$D$33:$D$35,MATCH(A86,'Dropdown Data'!$C$33:$C$35,0)),A86))</f>
        <v>0</v>
      </c>
      <c r="Q86" s="71">
        <f>IFERROR(INDEX('Dropdown Data'!$D$33:$D$36,MATCH(J86,'Dropdown Data'!$B$33:$B$36,0)),IFERROR(INDEX('Dropdown Data'!$D$33:$D$36,MATCH(J86,'Dropdown Data'!$C$33:$C$36,0)),J86))</f>
        <v>0</v>
      </c>
      <c r="R86" s="10">
        <v>58</v>
      </c>
      <c r="S86" s="10" t="b">
        <f t="shared" si="0"/>
        <v>1</v>
      </c>
      <c r="T86" s="10">
        <f t="shared" si="1"/>
        <v>13</v>
      </c>
      <c r="U86" s="10" t="e">
        <f>IFERROR(VLOOKUP(B86,Modules!$E$11:$K$42,7,0),IFERROR(VLOOKUP(B86,Modules!$F$11:$K$42,6,0),VLOOKUP(B86,Modules!$G$11:$K$42,5,0)))</f>
        <v>#N/A</v>
      </c>
      <c r="V86" s="10" t="e">
        <f>MATCH(U86,Interventions!C:C,0)</f>
        <v>#N/A</v>
      </c>
      <c r="W86" s="10" t="e">
        <f>MATCH(U86,Interventions!C:C,1)</f>
        <v>#N/A</v>
      </c>
    </row>
    <row r="87" spans="1:23" ht="40" customHeight="1" x14ac:dyDescent="0.2">
      <c r="A87" s="30"/>
      <c r="B87" s="69"/>
      <c r="C87" s="70"/>
      <c r="D87" s="69"/>
      <c r="E87" s="67" t="str">
        <f>IFERROR(VLOOKUP($D87,Interventions!E:F,2,0),IFERROR(VLOOKUP($D87,Interventions!I:L,4,0),IFERROR(VLOOKUP($D87,Interventions!J:L,3,0),"")))</f>
        <v/>
      </c>
      <c r="F87" s="76"/>
      <c r="G87" s="78" t="str">
        <f>IF(IF(Modules!$D$4="EUR",F87*(Modules!$B$5),$F87)=0,"",IF(Modules!$D$4="EUR",F87*(Modules!$B$5),$F87))</f>
        <v/>
      </c>
      <c r="H87" s="31"/>
      <c r="I87" s="31"/>
      <c r="J87" s="30"/>
      <c r="K87" s="30"/>
      <c r="L87" s="77"/>
      <c r="M87" s="30"/>
      <c r="N87" s="30"/>
      <c r="O87" s="30" t="str">
        <f>CLEAN(IF(D87="","",CONCATENATE(Modules!$B$8,PAAR!N87,R87)))</f>
        <v/>
      </c>
      <c r="P87" s="71">
        <f>IFERROR(INDEX('Dropdown Data'!$D$33:$D$35,MATCH(A87,'Dropdown Data'!$B$33:$B$35,0)),IFERROR(INDEX('Dropdown Data'!$D$33:$D$35,MATCH(A87,'Dropdown Data'!$C$33:$C$35,0)),A87))</f>
        <v>0</v>
      </c>
      <c r="Q87" s="71">
        <f>IFERROR(INDEX('Dropdown Data'!$D$33:$D$36,MATCH(J87,'Dropdown Data'!$B$33:$B$36,0)),IFERROR(INDEX('Dropdown Data'!$D$33:$D$36,MATCH(J87,'Dropdown Data'!$C$33:$C$36,0)),J87))</f>
        <v>0</v>
      </c>
      <c r="R87" s="10">
        <v>59</v>
      </c>
      <c r="S87" s="10" t="b">
        <f t="shared" si="0"/>
        <v>1</v>
      </c>
      <c r="T87" s="10">
        <f t="shared" si="1"/>
        <v>13</v>
      </c>
      <c r="U87" s="10" t="e">
        <f>IFERROR(VLOOKUP(B87,Modules!$E$11:$K$42,7,0),IFERROR(VLOOKUP(B87,Modules!$F$11:$K$42,6,0),VLOOKUP(B87,Modules!$G$11:$K$42,5,0)))</f>
        <v>#N/A</v>
      </c>
      <c r="V87" s="10" t="e">
        <f>MATCH(U87,Interventions!C:C,0)</f>
        <v>#N/A</v>
      </c>
      <c r="W87" s="10" t="e">
        <f>MATCH(U87,Interventions!C:C,1)</f>
        <v>#N/A</v>
      </c>
    </row>
    <row r="88" spans="1:23" ht="40" customHeight="1" x14ac:dyDescent="0.2">
      <c r="A88" s="30"/>
      <c r="B88" s="69"/>
      <c r="C88" s="70"/>
      <c r="D88" s="69"/>
      <c r="E88" s="67" t="str">
        <f>IFERROR(VLOOKUP($D88,Interventions!E:F,2,0),IFERROR(VLOOKUP($D88,Interventions!I:L,4,0),IFERROR(VLOOKUP($D88,Interventions!J:L,3,0),"")))</f>
        <v/>
      </c>
      <c r="F88" s="76"/>
      <c r="G88" s="78" t="str">
        <f>IF(IF(Modules!$D$4="EUR",F88*(Modules!$B$5),$F88)=0,"",IF(Modules!$D$4="EUR",F88*(Modules!$B$5),$F88))</f>
        <v/>
      </c>
      <c r="H88" s="31"/>
      <c r="I88" s="31"/>
      <c r="J88" s="30"/>
      <c r="K88" s="30"/>
      <c r="L88" s="77"/>
      <c r="M88" s="30"/>
      <c r="N88" s="30"/>
      <c r="O88" s="30" t="str">
        <f>CLEAN(IF(D88="","",CONCATENATE(Modules!$B$8,PAAR!N88,R88)))</f>
        <v/>
      </c>
      <c r="P88" s="71">
        <f>IFERROR(INDEX('Dropdown Data'!$D$33:$D$35,MATCH(A88,'Dropdown Data'!$B$33:$B$35,0)),IFERROR(INDEX('Dropdown Data'!$D$33:$D$35,MATCH(A88,'Dropdown Data'!$C$33:$C$35,0)),A88))</f>
        <v>0</v>
      </c>
      <c r="Q88" s="71">
        <f>IFERROR(INDEX('Dropdown Data'!$D$33:$D$36,MATCH(J88,'Dropdown Data'!$B$33:$B$36,0)),IFERROR(INDEX('Dropdown Data'!$D$33:$D$36,MATCH(J88,'Dropdown Data'!$C$33:$C$36,0)),J88))</f>
        <v>0</v>
      </c>
      <c r="R88" s="10">
        <v>60</v>
      </c>
      <c r="S88" s="10" t="b">
        <f t="shared" si="0"/>
        <v>1</v>
      </c>
      <c r="T88" s="10">
        <f t="shared" si="1"/>
        <v>13</v>
      </c>
      <c r="U88" s="10" t="e">
        <f>IFERROR(VLOOKUP(B88,Modules!$E$11:$K$42,7,0),IFERROR(VLOOKUP(B88,Modules!$F$11:$K$42,6,0),VLOOKUP(B88,Modules!$G$11:$K$42,5,0)))</f>
        <v>#N/A</v>
      </c>
      <c r="V88" s="10" t="e">
        <f>MATCH(U88,Interventions!C:C,0)</f>
        <v>#N/A</v>
      </c>
      <c r="W88" s="10" t="e">
        <f>MATCH(U88,Interventions!C:C,1)</f>
        <v>#N/A</v>
      </c>
    </row>
    <row r="89" spans="1:23" ht="40" customHeight="1" x14ac:dyDescent="0.2">
      <c r="A89" s="30"/>
      <c r="B89" s="69"/>
      <c r="C89" s="70"/>
      <c r="D89" s="69"/>
      <c r="E89" s="67" t="str">
        <f>IFERROR(VLOOKUP($D89,Interventions!E:F,2,0),IFERROR(VLOOKUP($D89,Interventions!I:L,4,0),IFERROR(VLOOKUP($D89,Interventions!J:L,3,0),"")))</f>
        <v/>
      </c>
      <c r="F89" s="76"/>
      <c r="G89" s="78" t="str">
        <f>IF(IF(Modules!$D$4="EUR",F89*(Modules!$B$5),$F89)=0,"",IF(Modules!$D$4="EUR",F89*(Modules!$B$5),$F89))</f>
        <v/>
      </c>
      <c r="H89" s="31"/>
      <c r="I89" s="31"/>
      <c r="J89" s="30"/>
      <c r="K89" s="30"/>
      <c r="L89" s="77"/>
      <c r="M89" s="30"/>
      <c r="N89" s="30"/>
      <c r="O89" s="30" t="str">
        <f>CLEAN(IF(D89="","",CONCATENATE(Modules!$B$8,PAAR!N89,R89)))</f>
        <v/>
      </c>
      <c r="P89" s="71">
        <f>IFERROR(INDEX('Dropdown Data'!$D$33:$D$35,MATCH(A89,'Dropdown Data'!$B$33:$B$35,0)),IFERROR(INDEX('Dropdown Data'!$D$33:$D$35,MATCH(A89,'Dropdown Data'!$C$33:$C$35,0)),A89))</f>
        <v>0</v>
      </c>
      <c r="Q89" s="71">
        <f>IFERROR(INDEX('Dropdown Data'!$D$33:$D$36,MATCH(J89,'Dropdown Data'!$B$33:$B$36,0)),IFERROR(INDEX('Dropdown Data'!$D$33:$D$36,MATCH(J89,'Dropdown Data'!$C$33:$C$36,0)),J89))</f>
        <v>0</v>
      </c>
      <c r="R89" s="10">
        <v>61</v>
      </c>
      <c r="S89" s="10" t="b">
        <f t="shared" si="0"/>
        <v>1</v>
      </c>
      <c r="T89" s="10">
        <f t="shared" si="1"/>
        <v>13</v>
      </c>
      <c r="U89" s="10" t="e">
        <f>IFERROR(VLOOKUP(B89,Modules!$E$11:$K$42,7,0),IFERROR(VLOOKUP(B89,Modules!$F$11:$K$42,6,0),VLOOKUP(B89,Modules!$G$11:$K$42,5,0)))</f>
        <v>#N/A</v>
      </c>
      <c r="V89" s="10" t="e">
        <f>MATCH(U89,Interventions!C:C,0)</f>
        <v>#N/A</v>
      </c>
      <c r="W89" s="10" t="e">
        <f>MATCH(U89,Interventions!C:C,1)</f>
        <v>#N/A</v>
      </c>
    </row>
    <row r="90" spans="1:23" ht="40" customHeight="1" x14ac:dyDescent="0.2">
      <c r="A90" s="30"/>
      <c r="B90" s="69"/>
      <c r="C90" s="70"/>
      <c r="D90" s="69"/>
      <c r="E90" s="67" t="str">
        <f>IFERROR(VLOOKUP($D90,Interventions!E:F,2,0),IFERROR(VLOOKUP($D90,Interventions!I:L,4,0),IFERROR(VLOOKUP($D90,Interventions!J:L,3,0),"")))</f>
        <v/>
      </c>
      <c r="F90" s="76"/>
      <c r="G90" s="78" t="str">
        <f>IF(IF(Modules!$D$4="EUR",F90*(Modules!$B$5),$F90)=0,"",IF(Modules!$D$4="EUR",F90*(Modules!$B$5),$F90))</f>
        <v/>
      </c>
      <c r="H90" s="31"/>
      <c r="I90" s="31"/>
      <c r="J90" s="30"/>
      <c r="K90" s="30"/>
      <c r="L90" s="77"/>
      <c r="M90" s="30"/>
      <c r="N90" s="30"/>
      <c r="O90" s="30" t="str">
        <f>CLEAN(IF(D90="","",CONCATENATE(Modules!$B$8,PAAR!N90,R90)))</f>
        <v/>
      </c>
      <c r="P90" s="71">
        <f>IFERROR(INDEX('Dropdown Data'!$D$33:$D$35,MATCH(A90,'Dropdown Data'!$B$33:$B$35,0)),IFERROR(INDEX('Dropdown Data'!$D$33:$D$35,MATCH(A90,'Dropdown Data'!$C$33:$C$35,0)),A90))</f>
        <v>0</v>
      </c>
      <c r="Q90" s="71">
        <f>IFERROR(INDEX('Dropdown Data'!$D$33:$D$36,MATCH(J90,'Dropdown Data'!$B$33:$B$36,0)),IFERROR(INDEX('Dropdown Data'!$D$33:$D$36,MATCH(J90,'Dropdown Data'!$C$33:$C$36,0)),J90))</f>
        <v>0</v>
      </c>
      <c r="R90" s="10">
        <v>62</v>
      </c>
      <c r="S90" s="10" t="b">
        <f t="shared" si="0"/>
        <v>1</v>
      </c>
      <c r="T90" s="10">
        <f t="shared" si="1"/>
        <v>13</v>
      </c>
      <c r="U90" s="10" t="e">
        <f>IFERROR(VLOOKUP(B90,Modules!$E$11:$K$42,7,0),IFERROR(VLOOKUP(B90,Modules!$F$11:$K$42,6,0),VLOOKUP(B90,Modules!$G$11:$K$42,5,0)))</f>
        <v>#N/A</v>
      </c>
      <c r="V90" s="10" t="e">
        <f>MATCH(U90,Interventions!C:C,0)</f>
        <v>#N/A</v>
      </c>
      <c r="W90" s="10" t="e">
        <f>MATCH(U90,Interventions!C:C,1)</f>
        <v>#N/A</v>
      </c>
    </row>
    <row r="91" spans="1:23" ht="40" customHeight="1" x14ac:dyDescent="0.2">
      <c r="A91" s="30"/>
      <c r="B91" s="69"/>
      <c r="C91" s="70"/>
      <c r="D91" s="69"/>
      <c r="E91" s="67" t="str">
        <f>IFERROR(VLOOKUP($D91,Interventions!E:F,2,0),IFERROR(VLOOKUP($D91,Interventions!I:L,4,0),IFERROR(VLOOKUP($D91,Interventions!J:L,3,0),"")))</f>
        <v/>
      </c>
      <c r="F91" s="76"/>
      <c r="G91" s="78" t="str">
        <f>IF(IF(Modules!$D$4="EUR",F91*(Modules!$B$5),$F91)=0,"",IF(Modules!$D$4="EUR",F91*(Modules!$B$5),$F91))</f>
        <v/>
      </c>
      <c r="H91" s="31"/>
      <c r="I91" s="31"/>
      <c r="J91" s="30"/>
      <c r="K91" s="30"/>
      <c r="L91" s="77"/>
      <c r="M91" s="30"/>
      <c r="N91" s="30"/>
      <c r="O91" s="30" t="str">
        <f>CLEAN(IF(D91="","",CONCATENATE(Modules!$B$8,PAAR!N91,R91)))</f>
        <v/>
      </c>
      <c r="P91" s="71">
        <f>IFERROR(INDEX('Dropdown Data'!$D$33:$D$35,MATCH(A91,'Dropdown Data'!$B$33:$B$35,0)),IFERROR(INDEX('Dropdown Data'!$D$33:$D$35,MATCH(A91,'Dropdown Data'!$C$33:$C$35,0)),A91))</f>
        <v>0</v>
      </c>
      <c r="Q91" s="71">
        <f>IFERROR(INDEX('Dropdown Data'!$D$33:$D$36,MATCH(J91,'Dropdown Data'!$B$33:$B$36,0)),IFERROR(INDEX('Dropdown Data'!$D$33:$D$36,MATCH(J91,'Dropdown Data'!$C$33:$C$36,0)),J91))</f>
        <v>0</v>
      </c>
      <c r="R91" s="10">
        <v>63</v>
      </c>
      <c r="S91" s="10" t="b">
        <f t="shared" si="0"/>
        <v>1</v>
      </c>
      <c r="T91" s="10">
        <f t="shared" si="1"/>
        <v>13</v>
      </c>
      <c r="U91" s="10" t="e">
        <f>IFERROR(VLOOKUP(B91,Modules!$E$11:$K$42,7,0),IFERROR(VLOOKUP(B91,Modules!$F$11:$K$42,6,0),VLOOKUP(B91,Modules!$G$11:$K$42,5,0)))</f>
        <v>#N/A</v>
      </c>
      <c r="V91" s="10" t="e">
        <f>MATCH(U91,Interventions!C:C,0)</f>
        <v>#N/A</v>
      </c>
      <c r="W91" s="10" t="e">
        <f>MATCH(U91,Interventions!C:C,1)</f>
        <v>#N/A</v>
      </c>
    </row>
    <row r="92" spans="1:23" ht="40" customHeight="1" x14ac:dyDescent="0.2">
      <c r="A92" s="30"/>
      <c r="B92" s="69"/>
      <c r="C92" s="70"/>
      <c r="D92" s="69"/>
      <c r="E92" s="67" t="str">
        <f>IFERROR(VLOOKUP($D92,Interventions!E:F,2,0),IFERROR(VLOOKUP($D92,Interventions!I:L,4,0),IFERROR(VLOOKUP($D92,Interventions!J:L,3,0),"")))</f>
        <v/>
      </c>
      <c r="F92" s="76"/>
      <c r="G92" s="78" t="str">
        <f>IF(IF(Modules!$D$4="EUR",F92*(Modules!$B$5),$F92)=0,"",IF(Modules!$D$4="EUR",F92*(Modules!$B$5),$F92))</f>
        <v/>
      </c>
      <c r="H92" s="31"/>
      <c r="I92" s="31"/>
      <c r="J92" s="30"/>
      <c r="K92" s="30"/>
      <c r="L92" s="77"/>
      <c r="M92" s="30"/>
      <c r="N92" s="30"/>
      <c r="O92" s="30" t="str">
        <f>CLEAN(IF(D92="","",CONCATENATE(Modules!$B$8,PAAR!N92,R92)))</f>
        <v/>
      </c>
      <c r="P92" s="71">
        <f>IFERROR(INDEX('Dropdown Data'!$D$33:$D$35,MATCH(A92,'Dropdown Data'!$B$33:$B$35,0)),IFERROR(INDEX('Dropdown Data'!$D$33:$D$35,MATCH(A92,'Dropdown Data'!$C$33:$C$35,0)),A92))</f>
        <v>0</v>
      </c>
      <c r="Q92" s="71">
        <f>IFERROR(INDEX('Dropdown Data'!$D$33:$D$36,MATCH(J92,'Dropdown Data'!$B$33:$B$36,0)),IFERROR(INDEX('Dropdown Data'!$D$33:$D$36,MATCH(J92,'Dropdown Data'!$C$33:$C$36,0)),J92))</f>
        <v>0</v>
      </c>
      <c r="R92" s="10">
        <v>64</v>
      </c>
      <c r="S92" s="10" t="b">
        <f t="shared" si="0"/>
        <v>1</v>
      </c>
      <c r="T92" s="10">
        <f t="shared" si="1"/>
        <v>13</v>
      </c>
      <c r="U92" s="10" t="e">
        <f>IFERROR(VLOOKUP(B92,Modules!$E$11:$K$42,7,0),IFERROR(VLOOKUP(B92,Modules!$F$11:$K$42,6,0),VLOOKUP(B92,Modules!$G$11:$K$42,5,0)))</f>
        <v>#N/A</v>
      </c>
      <c r="V92" s="10" t="e">
        <f>MATCH(U92,Interventions!C:C,0)</f>
        <v>#N/A</v>
      </c>
      <c r="W92" s="10" t="e">
        <f>MATCH(U92,Interventions!C:C,1)</f>
        <v>#N/A</v>
      </c>
    </row>
    <row r="93" spans="1:23" ht="40" customHeight="1" x14ac:dyDescent="0.2">
      <c r="A93" s="30"/>
      <c r="B93" s="69"/>
      <c r="C93" s="70"/>
      <c r="D93" s="69"/>
      <c r="E93" s="67" t="str">
        <f>IFERROR(VLOOKUP($D93,Interventions!E:F,2,0),IFERROR(VLOOKUP($D93,Interventions!I:L,4,0),IFERROR(VLOOKUP($D93,Interventions!J:L,3,0),"")))</f>
        <v/>
      </c>
      <c r="F93" s="76"/>
      <c r="G93" s="78" t="str">
        <f>IF(IF(Modules!$D$4="EUR",F93*(Modules!$B$5),$F93)=0,"",IF(Modules!$D$4="EUR",F93*(Modules!$B$5),$F93))</f>
        <v/>
      </c>
      <c r="H93" s="31"/>
      <c r="I93" s="31"/>
      <c r="J93" s="30"/>
      <c r="K93" s="30"/>
      <c r="L93" s="77"/>
      <c r="M93" s="30"/>
      <c r="N93" s="30"/>
      <c r="O93" s="30" t="str">
        <f>CLEAN(IF(D93="","",CONCATENATE(Modules!$B$8,PAAR!N93,R93)))</f>
        <v/>
      </c>
      <c r="P93" s="71">
        <f>IFERROR(INDEX('Dropdown Data'!$D$33:$D$35,MATCH(A93,'Dropdown Data'!$B$33:$B$35,0)),IFERROR(INDEX('Dropdown Data'!$D$33:$D$35,MATCH(A93,'Dropdown Data'!$C$33:$C$35,0)),A93))</f>
        <v>0</v>
      </c>
      <c r="Q93" s="71">
        <f>IFERROR(INDEX('Dropdown Data'!$D$33:$D$36,MATCH(J93,'Dropdown Data'!$B$33:$B$36,0)),IFERROR(INDEX('Dropdown Data'!$D$33:$D$36,MATCH(J93,'Dropdown Data'!$C$33:$C$36,0)),J93))</f>
        <v>0</v>
      </c>
      <c r="R93" s="10">
        <v>65</v>
      </c>
      <c r="S93" s="10" t="b">
        <f t="shared" si="0"/>
        <v>1</v>
      </c>
      <c r="T93" s="10">
        <f t="shared" si="1"/>
        <v>13</v>
      </c>
      <c r="U93" s="10" t="e">
        <f>IFERROR(VLOOKUP(B93,Modules!$E$11:$K$42,7,0),IFERROR(VLOOKUP(B93,Modules!$F$11:$K$42,6,0),VLOOKUP(B93,Modules!$G$11:$K$42,5,0)))</f>
        <v>#N/A</v>
      </c>
      <c r="V93" s="10" t="e">
        <f>MATCH(U93,Interventions!C:C,0)</f>
        <v>#N/A</v>
      </c>
      <c r="W93" s="10" t="e">
        <f>MATCH(U93,Interventions!C:C,1)</f>
        <v>#N/A</v>
      </c>
    </row>
    <row r="94" spans="1:23" ht="40" customHeight="1" x14ac:dyDescent="0.2">
      <c r="A94" s="30"/>
      <c r="B94" s="69"/>
      <c r="C94" s="70"/>
      <c r="D94" s="69"/>
      <c r="E94" s="67" t="str">
        <f>IFERROR(VLOOKUP($D94,Interventions!E:F,2,0),IFERROR(VLOOKUP($D94,Interventions!I:L,4,0),IFERROR(VLOOKUP($D94,Interventions!J:L,3,0),"")))</f>
        <v/>
      </c>
      <c r="F94" s="76"/>
      <c r="G94" s="78" t="str">
        <f>IF(IF(Modules!$D$4="EUR",F94*(Modules!$B$5),$F94)=0,"",IF(Modules!$D$4="EUR",F94*(Modules!$B$5),$F94))</f>
        <v/>
      </c>
      <c r="H94" s="31"/>
      <c r="I94" s="31"/>
      <c r="J94" s="30"/>
      <c r="K94" s="30"/>
      <c r="L94" s="77"/>
      <c r="M94" s="30"/>
      <c r="N94" s="30"/>
      <c r="O94" s="30" t="str">
        <f>CLEAN(IF(D94="","",CONCATENATE(Modules!$B$8,PAAR!N94,R94)))</f>
        <v/>
      </c>
      <c r="P94" s="71">
        <f>IFERROR(INDEX('Dropdown Data'!$D$33:$D$35,MATCH(A94,'Dropdown Data'!$B$33:$B$35,0)),IFERROR(INDEX('Dropdown Data'!$D$33:$D$35,MATCH(A94,'Dropdown Data'!$C$33:$C$35,0)),A94))</f>
        <v>0</v>
      </c>
      <c r="Q94" s="71">
        <f>IFERROR(INDEX('Dropdown Data'!$D$33:$D$36,MATCH(J94,'Dropdown Data'!$B$33:$B$36,0)),IFERROR(INDEX('Dropdown Data'!$D$33:$D$36,MATCH(J94,'Dropdown Data'!$C$33:$C$36,0)),J94))</f>
        <v>0</v>
      </c>
      <c r="R94" s="10">
        <v>66</v>
      </c>
      <c r="S94" s="10" t="b">
        <f t="shared" ref="S94:S116" si="2">IF(AND($B$17&gt;0,NOT(ISBLANK(G94)),(OR(ISBLANK(J94),ISBLANK(L94)))),TRUE,FALSE)</f>
        <v>1</v>
      </c>
      <c r="T94" s="10">
        <f t="shared" ref="T94:T116" si="3">COUNTBLANK(A94:M94)</f>
        <v>13</v>
      </c>
      <c r="U94" s="10" t="e">
        <f>IFERROR(VLOOKUP(B94,Modules!$E$11:$K$42,7,0),IFERROR(VLOOKUP(B94,Modules!$F$11:$K$42,6,0),VLOOKUP(B94,Modules!$G$11:$K$42,5,0)))</f>
        <v>#N/A</v>
      </c>
      <c r="V94" s="10" t="e">
        <f>MATCH(U94,Interventions!C:C,0)</f>
        <v>#N/A</v>
      </c>
      <c r="W94" s="10" t="e">
        <f>MATCH(U94,Interventions!C:C,1)</f>
        <v>#N/A</v>
      </c>
    </row>
    <row r="95" spans="1:23" ht="40" customHeight="1" x14ac:dyDescent="0.2">
      <c r="A95" s="30"/>
      <c r="B95" s="69"/>
      <c r="C95" s="70"/>
      <c r="D95" s="69"/>
      <c r="E95" s="67" t="str">
        <f>IFERROR(VLOOKUP($D95,Interventions!E:F,2,0),IFERROR(VLOOKUP($D95,Interventions!I:L,4,0),IFERROR(VLOOKUP($D95,Interventions!J:L,3,0),"")))</f>
        <v/>
      </c>
      <c r="F95" s="76"/>
      <c r="G95" s="78" t="str">
        <f>IF(IF(Modules!$D$4="EUR",F95*(Modules!$B$5),$F95)=0,"",IF(Modules!$D$4="EUR",F95*(Modules!$B$5),$F95))</f>
        <v/>
      </c>
      <c r="H95" s="31"/>
      <c r="I95" s="31"/>
      <c r="J95" s="30"/>
      <c r="K95" s="30"/>
      <c r="L95" s="77"/>
      <c r="M95" s="30"/>
      <c r="N95" s="30"/>
      <c r="O95" s="30" t="str">
        <f>CLEAN(IF(D95="","",CONCATENATE(Modules!$B$8,PAAR!N95,R95)))</f>
        <v/>
      </c>
      <c r="P95" s="71">
        <f>IFERROR(INDEX('Dropdown Data'!$D$33:$D$35,MATCH(A95,'Dropdown Data'!$B$33:$B$35,0)),IFERROR(INDEX('Dropdown Data'!$D$33:$D$35,MATCH(A95,'Dropdown Data'!$C$33:$C$35,0)),A95))</f>
        <v>0</v>
      </c>
      <c r="Q95" s="71">
        <f>IFERROR(INDEX('Dropdown Data'!$D$33:$D$36,MATCH(J95,'Dropdown Data'!$B$33:$B$36,0)),IFERROR(INDEX('Dropdown Data'!$D$33:$D$36,MATCH(J95,'Dropdown Data'!$C$33:$C$36,0)),J95))</f>
        <v>0</v>
      </c>
      <c r="R95" s="10">
        <v>67</v>
      </c>
      <c r="S95" s="10" t="b">
        <f t="shared" si="2"/>
        <v>1</v>
      </c>
      <c r="T95" s="10">
        <f t="shared" si="3"/>
        <v>13</v>
      </c>
      <c r="U95" s="10" t="e">
        <f>IFERROR(VLOOKUP(B95,Modules!$E$11:$K$42,7,0),IFERROR(VLOOKUP(B95,Modules!$F$11:$K$42,6,0),VLOOKUP(B95,Modules!$G$11:$K$42,5,0)))</f>
        <v>#N/A</v>
      </c>
      <c r="V95" s="10" t="e">
        <f>MATCH(U95,Interventions!C:C,0)</f>
        <v>#N/A</v>
      </c>
      <c r="W95" s="10" t="e">
        <f>MATCH(U95,Interventions!C:C,1)</f>
        <v>#N/A</v>
      </c>
    </row>
    <row r="96" spans="1:23" ht="40" customHeight="1" x14ac:dyDescent="0.2">
      <c r="A96" s="30"/>
      <c r="B96" s="69"/>
      <c r="C96" s="70"/>
      <c r="D96" s="69"/>
      <c r="E96" s="67" t="str">
        <f>IFERROR(VLOOKUP($D96,Interventions!E:F,2,0),IFERROR(VLOOKUP($D96,Interventions!I:L,4,0),IFERROR(VLOOKUP($D96,Interventions!J:L,3,0),"")))</f>
        <v/>
      </c>
      <c r="F96" s="76"/>
      <c r="G96" s="78" t="str">
        <f>IF(IF(Modules!$D$4="EUR",F96*(Modules!$B$5),$F96)=0,"",IF(Modules!$D$4="EUR",F96*(Modules!$B$5),$F96))</f>
        <v/>
      </c>
      <c r="H96" s="31"/>
      <c r="I96" s="31"/>
      <c r="J96" s="30"/>
      <c r="K96" s="30"/>
      <c r="L96" s="77"/>
      <c r="M96" s="30"/>
      <c r="N96" s="30"/>
      <c r="O96" s="30" t="str">
        <f>CLEAN(IF(D96="","",CONCATENATE(Modules!$B$8,PAAR!N96,R96)))</f>
        <v/>
      </c>
      <c r="P96" s="71">
        <f>IFERROR(INDEX('Dropdown Data'!$D$33:$D$35,MATCH(A96,'Dropdown Data'!$B$33:$B$35,0)),IFERROR(INDEX('Dropdown Data'!$D$33:$D$35,MATCH(A96,'Dropdown Data'!$C$33:$C$35,0)),A96))</f>
        <v>0</v>
      </c>
      <c r="Q96" s="71">
        <f>IFERROR(INDEX('Dropdown Data'!$D$33:$D$36,MATCH(J96,'Dropdown Data'!$B$33:$B$36,0)),IFERROR(INDEX('Dropdown Data'!$D$33:$D$36,MATCH(J96,'Dropdown Data'!$C$33:$C$36,0)),J96))</f>
        <v>0</v>
      </c>
      <c r="R96" s="10">
        <v>68</v>
      </c>
      <c r="S96" s="10" t="b">
        <f t="shared" si="2"/>
        <v>1</v>
      </c>
      <c r="T96" s="10">
        <f t="shared" si="3"/>
        <v>13</v>
      </c>
      <c r="U96" s="10" t="e">
        <f>IFERROR(VLOOKUP(B96,Modules!$E$11:$K$42,7,0),IFERROR(VLOOKUP(B96,Modules!$F$11:$K$42,6,0),VLOOKUP(B96,Modules!$G$11:$K$42,5,0)))</f>
        <v>#N/A</v>
      </c>
      <c r="V96" s="10" t="e">
        <f>MATCH(U96,Interventions!C:C,0)</f>
        <v>#N/A</v>
      </c>
      <c r="W96" s="10" t="e">
        <f>MATCH(U96,Interventions!C:C,1)</f>
        <v>#N/A</v>
      </c>
    </row>
    <row r="97" spans="1:23" ht="40" customHeight="1" x14ac:dyDescent="0.2">
      <c r="A97" s="30"/>
      <c r="B97" s="69"/>
      <c r="C97" s="70"/>
      <c r="D97" s="69"/>
      <c r="E97" s="67" t="str">
        <f>IFERROR(VLOOKUP($D97,Interventions!E:F,2,0),IFERROR(VLOOKUP($D97,Interventions!I:L,4,0),IFERROR(VLOOKUP($D97,Interventions!J:L,3,0),"")))</f>
        <v/>
      </c>
      <c r="F97" s="76"/>
      <c r="G97" s="78" t="str">
        <f>IF(IF(Modules!$D$4="EUR",F97*(Modules!$B$5),$F97)=0,"",IF(Modules!$D$4="EUR",F97*(Modules!$B$5),$F97))</f>
        <v/>
      </c>
      <c r="H97" s="31"/>
      <c r="I97" s="31"/>
      <c r="J97" s="30"/>
      <c r="K97" s="30"/>
      <c r="L97" s="77"/>
      <c r="M97" s="30"/>
      <c r="N97" s="30"/>
      <c r="O97" s="30" t="str">
        <f>CLEAN(IF(D97="","",CONCATENATE(Modules!$B$8,PAAR!N97,R97)))</f>
        <v/>
      </c>
      <c r="P97" s="71">
        <f>IFERROR(INDEX('Dropdown Data'!$D$33:$D$35,MATCH(A97,'Dropdown Data'!$B$33:$B$35,0)),IFERROR(INDEX('Dropdown Data'!$D$33:$D$35,MATCH(A97,'Dropdown Data'!$C$33:$C$35,0)),A97))</f>
        <v>0</v>
      </c>
      <c r="Q97" s="71">
        <f>IFERROR(INDEX('Dropdown Data'!$D$33:$D$36,MATCH(J97,'Dropdown Data'!$B$33:$B$36,0)),IFERROR(INDEX('Dropdown Data'!$D$33:$D$36,MATCH(J97,'Dropdown Data'!$C$33:$C$36,0)),J97))</f>
        <v>0</v>
      </c>
      <c r="R97" s="10">
        <v>69</v>
      </c>
      <c r="S97" s="10" t="b">
        <f t="shared" si="2"/>
        <v>1</v>
      </c>
      <c r="T97" s="10">
        <f t="shared" si="3"/>
        <v>13</v>
      </c>
      <c r="U97" s="10" t="e">
        <f>IFERROR(VLOOKUP(B97,Modules!$E$11:$K$42,7,0),IFERROR(VLOOKUP(B97,Modules!$F$11:$K$42,6,0),VLOOKUP(B97,Modules!$G$11:$K$42,5,0)))</f>
        <v>#N/A</v>
      </c>
      <c r="V97" s="10" t="e">
        <f>MATCH(U97,Interventions!C:C,0)</f>
        <v>#N/A</v>
      </c>
      <c r="W97" s="10" t="e">
        <f>MATCH(U97,Interventions!C:C,1)</f>
        <v>#N/A</v>
      </c>
    </row>
    <row r="98" spans="1:23" ht="40" customHeight="1" x14ac:dyDescent="0.2">
      <c r="A98" s="30"/>
      <c r="B98" s="69"/>
      <c r="C98" s="68" t="str">
        <f>IFERROR(VLOOKUP(B98,Modules!C:D,2,0),"")</f>
        <v/>
      </c>
      <c r="D98" s="69"/>
      <c r="E98" s="67" t="str">
        <f>IFERROR(VLOOKUP($D98,Interventions!E:F,2,0),IFERROR(VLOOKUP($D98,Interventions!I:L,4,0),IFERROR(VLOOKUP($D98,Interventions!J:L,3,0),"")))</f>
        <v/>
      </c>
      <c r="F98" s="76"/>
      <c r="G98" s="78" t="str">
        <f>IF(IF(Modules!$D$4="EUR",F98*(Modules!$B$5),$F98)=0,"",IF(Modules!$D$4="EUR",F98*(Modules!$B$5),$F98))</f>
        <v/>
      </c>
      <c r="H98" s="31"/>
      <c r="I98" s="31"/>
      <c r="J98" s="30"/>
      <c r="K98" s="30"/>
      <c r="L98" s="77"/>
      <c r="M98" s="30"/>
      <c r="N98" s="30" t="str">
        <f>CLEAN(IFERROR(VLOOKUP($D98,Interventions!$E$1:$K$396,7,0),""))</f>
        <v/>
      </c>
      <c r="O98" s="30" t="str">
        <f>CLEAN(IF(D98="","",CONCATENATE(Modules!$B$8,PAAR!N98,R98)))</f>
        <v/>
      </c>
      <c r="P98" s="71">
        <f>IFERROR(INDEX('Dropdown Data'!$D$33:$D$35,MATCH(A98,'Dropdown Data'!$B$33:$B$35,0)),IFERROR(INDEX('Dropdown Data'!$D$33:$D$35,MATCH(A98,'Dropdown Data'!$C$33:$C$35,0)),A98))</f>
        <v>0</v>
      </c>
      <c r="Q98" s="71">
        <f>IFERROR(INDEX('Dropdown Data'!$D$33:$D$36,MATCH(J98,'Dropdown Data'!$B$33:$B$36,0)),IFERROR(INDEX('Dropdown Data'!$D$33:$D$36,MATCH(J98,'Dropdown Data'!$C$33:$C$36,0)),J98))</f>
        <v>0</v>
      </c>
      <c r="R98" s="10">
        <v>70</v>
      </c>
      <c r="S98" s="10" t="b">
        <f t="shared" si="2"/>
        <v>1</v>
      </c>
      <c r="T98" s="10">
        <f t="shared" si="3"/>
        <v>13</v>
      </c>
      <c r="U98" s="10" t="e">
        <f>IFERROR(VLOOKUP(B98,Modules!$E$11:$K$42,7,0),IFERROR(VLOOKUP(B98,Modules!$F$11:$K$42,6,0),VLOOKUP(B98,Modules!$G$11:$K$42,5,0)))</f>
        <v>#N/A</v>
      </c>
      <c r="V98" s="10" t="e">
        <f>MATCH(U98,Interventions!C:C,0)</f>
        <v>#N/A</v>
      </c>
      <c r="W98" s="10" t="e">
        <f>MATCH(U98,Interventions!C:C,1)</f>
        <v>#N/A</v>
      </c>
    </row>
    <row r="99" spans="1:23" ht="40" customHeight="1" x14ac:dyDescent="0.2">
      <c r="A99" s="30"/>
      <c r="B99" s="69"/>
      <c r="C99" s="68" t="str">
        <f>IFERROR(VLOOKUP(B99,Modules!C:D,2,0),"")</f>
        <v/>
      </c>
      <c r="D99" s="69"/>
      <c r="E99" s="67" t="str">
        <f>IFERROR(VLOOKUP($D99,Interventions!E:F,2,0),IFERROR(VLOOKUP($D99,Interventions!I:L,4,0),IFERROR(VLOOKUP($D99,Interventions!J:L,3,0),"")))</f>
        <v/>
      </c>
      <c r="F99" s="76"/>
      <c r="G99" s="78" t="str">
        <f>IF(IF(Modules!$D$4="EUR",F99*(Modules!$B$5),$F99)=0,"",IF(Modules!$D$4="EUR",F99*(Modules!$B$5),$F99))</f>
        <v/>
      </c>
      <c r="H99" s="31"/>
      <c r="I99" s="31"/>
      <c r="J99" s="30"/>
      <c r="K99" s="30"/>
      <c r="L99" s="77"/>
      <c r="M99" s="30"/>
      <c r="N99" s="30" t="str">
        <f>CLEAN(IFERROR(VLOOKUP($D99,Interventions!$E$1:$K$396,7,0),""))</f>
        <v/>
      </c>
      <c r="O99" s="30" t="str">
        <f>CLEAN(IF(D99="","",CONCATENATE(Modules!$B$8,PAAR!N99,R99)))</f>
        <v/>
      </c>
      <c r="P99" s="71">
        <f>IFERROR(INDEX('Dropdown Data'!$D$33:$D$35,MATCH(A99,'Dropdown Data'!$B$33:$B$35,0)),IFERROR(INDEX('Dropdown Data'!$D$33:$D$35,MATCH(A99,'Dropdown Data'!$C$33:$C$35,0)),A99))</f>
        <v>0</v>
      </c>
      <c r="Q99" s="71">
        <f>IFERROR(INDEX('Dropdown Data'!$D$33:$D$36,MATCH(J99,'Dropdown Data'!$B$33:$B$36,0)),IFERROR(INDEX('Dropdown Data'!$D$33:$D$36,MATCH(J99,'Dropdown Data'!$C$33:$C$36,0)),J99))</f>
        <v>0</v>
      </c>
      <c r="R99" s="10">
        <v>71</v>
      </c>
      <c r="S99" s="10" t="b">
        <f t="shared" si="2"/>
        <v>1</v>
      </c>
      <c r="T99" s="10">
        <f t="shared" si="3"/>
        <v>13</v>
      </c>
      <c r="U99" s="10" t="e">
        <f>IFERROR(VLOOKUP(B99,Modules!$E$11:$K$42,7,0),IFERROR(VLOOKUP(B99,Modules!$F$11:$K$42,6,0),VLOOKUP(B99,Modules!$G$11:$K$42,5,0)))</f>
        <v>#N/A</v>
      </c>
      <c r="V99" s="10" t="e">
        <f>MATCH(U99,Interventions!C:C,0)</f>
        <v>#N/A</v>
      </c>
      <c r="W99" s="10" t="e">
        <f>MATCH(U99,Interventions!C:C,1)</f>
        <v>#N/A</v>
      </c>
    </row>
    <row r="100" spans="1:23" ht="40" customHeight="1" x14ac:dyDescent="0.2">
      <c r="A100" s="30"/>
      <c r="B100" s="69"/>
      <c r="C100" s="68" t="str">
        <f>IFERROR(VLOOKUP(B100,Modules!C:D,2,0),"")</f>
        <v/>
      </c>
      <c r="D100" s="69"/>
      <c r="E100" s="67" t="str">
        <f>IFERROR(VLOOKUP($D100,Interventions!E:F,2,0),IFERROR(VLOOKUP($D100,Interventions!I:L,4,0),IFERROR(VLOOKUP($D100,Interventions!J:L,3,0),"")))</f>
        <v/>
      </c>
      <c r="F100" s="76"/>
      <c r="G100" s="78" t="str">
        <f>IF(IF(Modules!$D$4="EUR",F100*(Modules!$B$5),$F100)=0,"",IF(Modules!$D$4="EUR",F100*(Modules!$B$5),$F100))</f>
        <v/>
      </c>
      <c r="H100" s="31"/>
      <c r="I100" s="31"/>
      <c r="J100" s="30"/>
      <c r="K100" s="30"/>
      <c r="L100" s="77"/>
      <c r="M100" s="30"/>
      <c r="N100" s="30" t="str">
        <f>CLEAN(IFERROR(VLOOKUP($D100,Interventions!$E$1:$K$396,7,0),""))</f>
        <v/>
      </c>
      <c r="O100" s="30" t="str">
        <f>CLEAN(IF(D100="","",CONCATENATE(Modules!$B$8,PAAR!N100,R100)))</f>
        <v/>
      </c>
      <c r="P100" s="71">
        <f>IFERROR(INDEX('Dropdown Data'!$D$33:$D$35,MATCH(A100,'Dropdown Data'!$B$33:$B$35,0)),IFERROR(INDEX('Dropdown Data'!$D$33:$D$35,MATCH(A100,'Dropdown Data'!$C$33:$C$35,0)),A100))</f>
        <v>0</v>
      </c>
      <c r="Q100" s="71">
        <f>IFERROR(INDEX('Dropdown Data'!$D$33:$D$36,MATCH(J100,'Dropdown Data'!$B$33:$B$36,0)),IFERROR(INDEX('Dropdown Data'!$D$33:$D$36,MATCH(J100,'Dropdown Data'!$C$33:$C$36,0)),J100))</f>
        <v>0</v>
      </c>
      <c r="R100" s="10">
        <v>72</v>
      </c>
      <c r="S100" s="10" t="b">
        <f t="shared" si="2"/>
        <v>1</v>
      </c>
      <c r="T100" s="10">
        <f t="shared" si="3"/>
        <v>13</v>
      </c>
      <c r="U100" s="10" t="e">
        <f>IFERROR(VLOOKUP(B100,Modules!$E$11:$K$42,7,0),IFERROR(VLOOKUP(B100,Modules!$F$11:$K$42,6,0),VLOOKUP(B100,Modules!$G$11:$K$42,5,0)))</f>
        <v>#N/A</v>
      </c>
      <c r="V100" s="10" t="e">
        <f>MATCH(U100,Interventions!C:C,0)</f>
        <v>#N/A</v>
      </c>
      <c r="W100" s="10" t="e">
        <f>MATCH(U100,Interventions!C:C,1)</f>
        <v>#N/A</v>
      </c>
    </row>
    <row r="101" spans="1:23" ht="40" customHeight="1" x14ac:dyDescent="0.2">
      <c r="A101" s="30"/>
      <c r="B101" s="69"/>
      <c r="C101" s="68" t="str">
        <f>IFERROR(VLOOKUP(B101,Modules!C:D,2,0),"")</f>
        <v/>
      </c>
      <c r="D101" s="69"/>
      <c r="E101" s="67" t="str">
        <f>IFERROR(VLOOKUP($D101,Interventions!E:F,2,0),IFERROR(VLOOKUP($D101,Interventions!I:L,4,0),IFERROR(VLOOKUP($D101,Interventions!J:L,3,0),"")))</f>
        <v/>
      </c>
      <c r="F101" s="76"/>
      <c r="G101" s="78" t="str">
        <f>IF(IF(Modules!$D$4="EUR",F101*(Modules!$B$5),$F101)=0,"",IF(Modules!$D$4="EUR",F101*(Modules!$B$5),$F101))</f>
        <v/>
      </c>
      <c r="H101" s="31"/>
      <c r="I101" s="31"/>
      <c r="J101" s="30"/>
      <c r="K101" s="30"/>
      <c r="L101" s="77"/>
      <c r="M101" s="30"/>
      <c r="N101" s="30" t="str">
        <f>CLEAN(IFERROR(VLOOKUP($D101,Interventions!$E$1:$K$396,7,0),""))</f>
        <v/>
      </c>
      <c r="O101" s="30" t="str">
        <f>CLEAN(IF(D101="","",CONCATENATE(Modules!$B$8,PAAR!N101,R101)))</f>
        <v/>
      </c>
      <c r="P101" s="71">
        <f>IFERROR(INDEX('Dropdown Data'!$D$33:$D$35,MATCH(A101,'Dropdown Data'!$B$33:$B$35,0)),IFERROR(INDEX('Dropdown Data'!$D$33:$D$35,MATCH(A101,'Dropdown Data'!$C$33:$C$35,0)),A101))</f>
        <v>0</v>
      </c>
      <c r="Q101" s="71">
        <f>IFERROR(INDEX('Dropdown Data'!$D$33:$D$36,MATCH(J101,'Dropdown Data'!$B$33:$B$36,0)),IFERROR(INDEX('Dropdown Data'!$D$33:$D$36,MATCH(J101,'Dropdown Data'!$C$33:$C$36,0)),J101))</f>
        <v>0</v>
      </c>
      <c r="R101" s="10">
        <v>73</v>
      </c>
      <c r="S101" s="10" t="b">
        <f t="shared" si="2"/>
        <v>1</v>
      </c>
      <c r="T101" s="10">
        <f t="shared" si="3"/>
        <v>13</v>
      </c>
      <c r="U101" s="10" t="e">
        <f>IFERROR(VLOOKUP(B101,Modules!$E$11:$K$42,7,0),IFERROR(VLOOKUP(B101,Modules!$F$11:$K$42,6,0),VLOOKUP(B101,Modules!$G$11:$K$42,5,0)))</f>
        <v>#N/A</v>
      </c>
      <c r="V101" s="10" t="e">
        <f>MATCH(U101,Interventions!C:C,0)</f>
        <v>#N/A</v>
      </c>
      <c r="W101" s="10" t="e">
        <f>MATCH(U101,Interventions!C:C,1)</f>
        <v>#N/A</v>
      </c>
    </row>
    <row r="102" spans="1:23" ht="40" customHeight="1" x14ac:dyDescent="0.2">
      <c r="A102" s="30"/>
      <c r="B102" s="69"/>
      <c r="C102" s="68" t="str">
        <f>IFERROR(VLOOKUP(B102,Modules!C:D,2,0),"")</f>
        <v/>
      </c>
      <c r="D102" s="69"/>
      <c r="E102" s="67" t="str">
        <f>IFERROR(VLOOKUP($D102,Interventions!E:F,2,0),IFERROR(VLOOKUP($D102,Interventions!I:L,4,0),IFERROR(VLOOKUP($D102,Interventions!J:L,3,0),"")))</f>
        <v/>
      </c>
      <c r="F102" s="76"/>
      <c r="G102" s="78" t="str">
        <f>IF(IF(Modules!$D$4="EUR",F102*(Modules!$B$5),$F102)=0,"",IF(Modules!$D$4="EUR",F102*(Modules!$B$5),$F102))</f>
        <v/>
      </c>
      <c r="H102" s="31"/>
      <c r="I102" s="31"/>
      <c r="J102" s="30"/>
      <c r="K102" s="30"/>
      <c r="L102" s="77"/>
      <c r="M102" s="30"/>
      <c r="N102" s="30" t="str">
        <f>CLEAN(IFERROR(VLOOKUP($D102,Interventions!$E$1:$K$396,7,0),""))</f>
        <v/>
      </c>
      <c r="O102" s="30" t="str">
        <f>CLEAN(IF(D102="","",CONCATENATE(Modules!$B$8,PAAR!N102,R102)))</f>
        <v/>
      </c>
      <c r="P102" s="71">
        <f>IFERROR(INDEX('Dropdown Data'!$D$33:$D$35,MATCH(A102,'Dropdown Data'!$B$33:$B$35,0)),IFERROR(INDEX('Dropdown Data'!$D$33:$D$35,MATCH(A102,'Dropdown Data'!$C$33:$C$35,0)),A102))</f>
        <v>0</v>
      </c>
      <c r="Q102" s="71">
        <f>IFERROR(INDEX('Dropdown Data'!$D$33:$D$36,MATCH(J102,'Dropdown Data'!$B$33:$B$36,0)),IFERROR(INDEX('Dropdown Data'!$D$33:$D$36,MATCH(J102,'Dropdown Data'!$C$33:$C$36,0)),J102))</f>
        <v>0</v>
      </c>
      <c r="R102" s="10">
        <v>74</v>
      </c>
      <c r="S102" s="10" t="b">
        <f t="shared" si="2"/>
        <v>1</v>
      </c>
      <c r="T102" s="10">
        <f t="shared" si="3"/>
        <v>13</v>
      </c>
      <c r="U102" s="10" t="e">
        <f>IFERROR(VLOOKUP(B102,Modules!$E$11:$K$42,7,0),IFERROR(VLOOKUP(B102,Modules!$F$11:$K$42,6,0),VLOOKUP(B102,Modules!$G$11:$K$42,5,0)))</f>
        <v>#N/A</v>
      </c>
      <c r="V102" s="10" t="e">
        <f>MATCH(U102,Interventions!C:C,0)</f>
        <v>#N/A</v>
      </c>
      <c r="W102" s="10" t="e">
        <f>MATCH(U102,Interventions!C:C,1)</f>
        <v>#N/A</v>
      </c>
    </row>
    <row r="103" spans="1:23" ht="40" customHeight="1" x14ac:dyDescent="0.2">
      <c r="A103" s="30"/>
      <c r="B103" s="69"/>
      <c r="C103" s="68" t="str">
        <f>IFERROR(VLOOKUP(B103,Modules!C:D,2,0),"")</f>
        <v/>
      </c>
      <c r="D103" s="69"/>
      <c r="E103" s="67" t="str">
        <f>IFERROR(VLOOKUP($D103,Interventions!E:F,2,0),IFERROR(VLOOKUP($D103,Interventions!I:L,4,0),IFERROR(VLOOKUP($D103,Interventions!J:L,3,0),"")))</f>
        <v/>
      </c>
      <c r="F103" s="76"/>
      <c r="G103" s="78" t="str">
        <f>IF(IF(Modules!$D$4="EUR",F103*(Modules!$B$5),$F103)=0,"",IF(Modules!$D$4="EUR",F103*(Modules!$B$5),$F103))</f>
        <v/>
      </c>
      <c r="H103" s="31"/>
      <c r="I103" s="31"/>
      <c r="J103" s="30"/>
      <c r="K103" s="30"/>
      <c r="L103" s="77"/>
      <c r="M103" s="30"/>
      <c r="N103" s="30" t="str">
        <f>CLEAN(IFERROR(VLOOKUP($D103,Interventions!$E$1:$K$396,7,0),""))</f>
        <v/>
      </c>
      <c r="O103" s="30" t="str">
        <f>CLEAN(IF(D103="","",CONCATENATE(Modules!$B$8,PAAR!N103,R103)))</f>
        <v/>
      </c>
      <c r="P103" s="71">
        <f>IFERROR(INDEX('Dropdown Data'!$D$33:$D$35,MATCH(A103,'Dropdown Data'!$B$33:$B$35,0)),IFERROR(INDEX('Dropdown Data'!$D$33:$D$35,MATCH(A103,'Dropdown Data'!$C$33:$C$35,0)),A103))</f>
        <v>0</v>
      </c>
      <c r="Q103" s="71">
        <f>IFERROR(INDEX('Dropdown Data'!$D$33:$D$36,MATCH(J103,'Dropdown Data'!$B$33:$B$36,0)),IFERROR(INDEX('Dropdown Data'!$D$33:$D$36,MATCH(J103,'Dropdown Data'!$C$33:$C$36,0)),J103))</f>
        <v>0</v>
      </c>
      <c r="R103" s="10">
        <v>75</v>
      </c>
      <c r="S103" s="10" t="b">
        <f t="shared" si="2"/>
        <v>1</v>
      </c>
      <c r="T103" s="10">
        <f t="shared" si="3"/>
        <v>13</v>
      </c>
      <c r="U103" s="10" t="e">
        <f>IFERROR(VLOOKUP(B103,Modules!$E$11:$K$42,7,0),IFERROR(VLOOKUP(B103,Modules!$F$11:$K$42,6,0),VLOOKUP(B103,Modules!$G$11:$K$42,5,0)))</f>
        <v>#N/A</v>
      </c>
      <c r="V103" s="10" t="e">
        <f>MATCH(U103,Interventions!C:C,0)</f>
        <v>#N/A</v>
      </c>
      <c r="W103" s="10" t="e">
        <f>MATCH(U103,Interventions!C:C,1)</f>
        <v>#N/A</v>
      </c>
    </row>
    <row r="104" spans="1:23" ht="40" customHeight="1" x14ac:dyDescent="0.2">
      <c r="A104" s="30"/>
      <c r="B104" s="69"/>
      <c r="C104" s="68" t="str">
        <f>IFERROR(VLOOKUP(B104,Modules!C:D,2,0),"")</f>
        <v/>
      </c>
      <c r="D104" s="69"/>
      <c r="E104" s="67" t="str">
        <f>IFERROR(VLOOKUP($D104,Interventions!E:F,2,0),IFERROR(VLOOKUP($D104,Interventions!I:L,4,0),IFERROR(VLOOKUP($D104,Interventions!J:L,3,0),"")))</f>
        <v/>
      </c>
      <c r="F104" s="76"/>
      <c r="G104" s="78" t="str">
        <f>IF(IF(Modules!$D$4="EUR",F104*(Modules!$B$5),$F104)=0,"",IF(Modules!$D$4="EUR",F104*(Modules!$B$5),$F104))</f>
        <v/>
      </c>
      <c r="H104" s="31"/>
      <c r="I104" s="31"/>
      <c r="J104" s="30"/>
      <c r="K104" s="30"/>
      <c r="L104" s="77"/>
      <c r="M104" s="30"/>
      <c r="N104" s="30" t="str">
        <f>CLEAN(IFERROR(VLOOKUP($D104,Interventions!$E$1:$K$396,7,0),""))</f>
        <v/>
      </c>
      <c r="O104" s="30" t="str">
        <f>CLEAN(IF(D104="","",CONCATENATE(Modules!$B$8,PAAR!N104,R104)))</f>
        <v/>
      </c>
      <c r="P104" s="71">
        <f>IFERROR(INDEX('Dropdown Data'!$D$33:$D$35,MATCH(A104,'Dropdown Data'!$B$33:$B$35,0)),IFERROR(INDEX('Dropdown Data'!$D$33:$D$35,MATCH(A104,'Dropdown Data'!$C$33:$C$35,0)),A104))</f>
        <v>0</v>
      </c>
      <c r="Q104" s="71">
        <f>IFERROR(INDEX('Dropdown Data'!$D$33:$D$36,MATCH(J104,'Dropdown Data'!$B$33:$B$36,0)),IFERROR(INDEX('Dropdown Data'!$D$33:$D$36,MATCH(J104,'Dropdown Data'!$C$33:$C$36,0)),J104))</f>
        <v>0</v>
      </c>
      <c r="R104" s="10">
        <v>76</v>
      </c>
      <c r="S104" s="10" t="b">
        <f t="shared" si="2"/>
        <v>1</v>
      </c>
      <c r="T104" s="10">
        <f t="shared" si="3"/>
        <v>13</v>
      </c>
      <c r="U104" s="10" t="e">
        <f>IFERROR(VLOOKUP(B104,Modules!$E$11:$K$42,7,0),IFERROR(VLOOKUP(B104,Modules!$F$11:$K$42,6,0),VLOOKUP(B104,Modules!$G$11:$K$42,5,0)))</f>
        <v>#N/A</v>
      </c>
      <c r="V104" s="10" t="e">
        <f>MATCH(U104,Interventions!C:C,0)</f>
        <v>#N/A</v>
      </c>
      <c r="W104" s="10" t="e">
        <f>MATCH(U104,Interventions!C:C,1)</f>
        <v>#N/A</v>
      </c>
    </row>
    <row r="105" spans="1:23" ht="40" customHeight="1" x14ac:dyDescent="0.2">
      <c r="A105" s="30"/>
      <c r="B105" s="69"/>
      <c r="C105" s="68" t="str">
        <f>IFERROR(VLOOKUP(B105,Modules!C:D,2,0),"")</f>
        <v/>
      </c>
      <c r="D105" s="69"/>
      <c r="E105" s="67" t="str">
        <f>IFERROR(VLOOKUP($D105,Interventions!E:F,2,0),IFERROR(VLOOKUP($D105,Interventions!I:L,4,0),IFERROR(VLOOKUP($D105,Interventions!J:L,3,0),"")))</f>
        <v/>
      </c>
      <c r="F105" s="76"/>
      <c r="G105" s="78" t="str">
        <f>IF(IF(Modules!$D$4="EUR",F105*(Modules!$B$5),$F105)=0,"",IF(Modules!$D$4="EUR",F105*(Modules!$B$5),$F105))</f>
        <v/>
      </c>
      <c r="H105" s="31"/>
      <c r="I105" s="31"/>
      <c r="J105" s="30"/>
      <c r="K105" s="30"/>
      <c r="L105" s="77"/>
      <c r="M105" s="30"/>
      <c r="N105" s="30" t="str">
        <f>CLEAN(IFERROR(VLOOKUP($D105,Interventions!$E$1:$K$396,7,0),""))</f>
        <v/>
      </c>
      <c r="O105" s="30" t="str">
        <f>CLEAN(IF(D105="","",CONCATENATE(Modules!$B$8,PAAR!N105,R105)))</f>
        <v/>
      </c>
      <c r="P105" s="71">
        <f>IFERROR(INDEX('Dropdown Data'!$D$33:$D$35,MATCH(A105,'Dropdown Data'!$B$33:$B$35,0)),IFERROR(INDEX('Dropdown Data'!$D$33:$D$35,MATCH(A105,'Dropdown Data'!$C$33:$C$35,0)),A105))</f>
        <v>0</v>
      </c>
      <c r="Q105" s="71">
        <f>IFERROR(INDEX('Dropdown Data'!$D$33:$D$36,MATCH(J105,'Dropdown Data'!$B$33:$B$36,0)),IFERROR(INDEX('Dropdown Data'!$D$33:$D$36,MATCH(J105,'Dropdown Data'!$C$33:$C$36,0)),J105))</f>
        <v>0</v>
      </c>
      <c r="R105" s="10">
        <v>77</v>
      </c>
      <c r="S105" s="10" t="b">
        <f t="shared" si="2"/>
        <v>1</v>
      </c>
      <c r="T105" s="10">
        <f t="shared" si="3"/>
        <v>13</v>
      </c>
      <c r="U105" s="10" t="e">
        <f>IFERROR(VLOOKUP(B105,Modules!$E$11:$K$42,7,0),IFERROR(VLOOKUP(B105,Modules!$F$11:$K$42,6,0),VLOOKUP(B105,Modules!$G$11:$K$42,5,0)))</f>
        <v>#N/A</v>
      </c>
      <c r="V105" s="10" t="e">
        <f>MATCH(U105,Interventions!C:C,0)</f>
        <v>#N/A</v>
      </c>
      <c r="W105" s="10" t="e">
        <f>MATCH(U105,Interventions!C:C,1)</f>
        <v>#N/A</v>
      </c>
    </row>
    <row r="106" spans="1:23" ht="40" customHeight="1" x14ac:dyDescent="0.2">
      <c r="A106" s="30"/>
      <c r="B106" s="69"/>
      <c r="C106" s="68" t="str">
        <f>IFERROR(VLOOKUP(B106,Modules!C:D,2,0),"")</f>
        <v/>
      </c>
      <c r="D106" s="69"/>
      <c r="E106" s="67" t="str">
        <f>IFERROR(VLOOKUP($D106,Interventions!E:F,2,0),IFERROR(VLOOKUP($D106,Interventions!I:L,4,0),IFERROR(VLOOKUP($D106,Interventions!J:L,3,0),"")))</f>
        <v/>
      </c>
      <c r="F106" s="76"/>
      <c r="G106" s="78" t="str">
        <f>IF(IF(Modules!$D$4="EUR",F106*(Modules!$B$5),$F106)=0,"",IF(Modules!$D$4="EUR",F106*(Modules!$B$5),$F106))</f>
        <v/>
      </c>
      <c r="H106" s="31"/>
      <c r="I106" s="31"/>
      <c r="J106" s="30"/>
      <c r="K106" s="30"/>
      <c r="L106" s="77"/>
      <c r="M106" s="30"/>
      <c r="N106" s="30" t="str">
        <f>CLEAN(IFERROR(VLOOKUP($D106,Interventions!$E$1:$K$396,7,0),""))</f>
        <v/>
      </c>
      <c r="O106" s="30" t="str">
        <f>CLEAN(IF(D106="","",CONCATENATE(Modules!$B$8,PAAR!N106,R106)))</f>
        <v/>
      </c>
      <c r="P106" s="71">
        <f>IFERROR(INDEX('Dropdown Data'!$D$33:$D$35,MATCH(A106,'Dropdown Data'!$B$33:$B$35,0)),IFERROR(INDEX('Dropdown Data'!$D$33:$D$35,MATCH(A106,'Dropdown Data'!$C$33:$C$35,0)),A106))</f>
        <v>0</v>
      </c>
      <c r="Q106" s="71">
        <f>IFERROR(INDEX('Dropdown Data'!$D$33:$D$36,MATCH(J106,'Dropdown Data'!$B$33:$B$36,0)),IFERROR(INDEX('Dropdown Data'!$D$33:$D$36,MATCH(J106,'Dropdown Data'!$C$33:$C$36,0)),J106))</f>
        <v>0</v>
      </c>
      <c r="R106" s="10">
        <v>78</v>
      </c>
      <c r="S106" s="10" t="b">
        <f t="shared" si="2"/>
        <v>1</v>
      </c>
      <c r="T106" s="10">
        <f t="shared" si="3"/>
        <v>13</v>
      </c>
      <c r="U106" s="10" t="e">
        <f>IFERROR(VLOOKUP(B106,Modules!$E$11:$K$42,7,0),IFERROR(VLOOKUP(B106,Modules!$F$11:$K$42,6,0),VLOOKUP(B106,Modules!$G$11:$K$42,5,0)))</f>
        <v>#N/A</v>
      </c>
      <c r="V106" s="10" t="e">
        <f>MATCH(U106,Interventions!C:C,0)</f>
        <v>#N/A</v>
      </c>
      <c r="W106" s="10" t="e">
        <f>MATCH(U106,Interventions!C:C,1)</f>
        <v>#N/A</v>
      </c>
    </row>
    <row r="107" spans="1:23" ht="40" customHeight="1" x14ac:dyDescent="0.2">
      <c r="A107" s="30"/>
      <c r="B107" s="69"/>
      <c r="C107" s="68" t="str">
        <f>IFERROR(VLOOKUP(B107,Modules!C:D,2,0),"")</f>
        <v/>
      </c>
      <c r="D107" s="69"/>
      <c r="E107" s="67" t="str">
        <f>IFERROR(VLOOKUP($D107,Interventions!E:F,2,0),IFERROR(VLOOKUP($D107,Interventions!I:L,4,0),IFERROR(VLOOKUP($D107,Interventions!J:L,3,0),"")))</f>
        <v/>
      </c>
      <c r="F107" s="76"/>
      <c r="G107" s="78" t="str">
        <f>IF(IF(Modules!$D$4="EUR",F107*(Modules!$B$5),$F107)=0,"",IF(Modules!$D$4="EUR",F107*(Modules!$B$5),$F107))</f>
        <v/>
      </c>
      <c r="H107" s="31"/>
      <c r="I107" s="31"/>
      <c r="J107" s="30"/>
      <c r="K107" s="30"/>
      <c r="L107" s="77"/>
      <c r="M107" s="30"/>
      <c r="N107" s="30" t="str">
        <f>CLEAN(IFERROR(VLOOKUP($D107,Interventions!$E$1:$K$396,7,0),""))</f>
        <v/>
      </c>
      <c r="O107" s="30" t="str">
        <f>CLEAN(IF(D107="","",CONCATENATE(Modules!$B$8,PAAR!N107,R107)))</f>
        <v/>
      </c>
      <c r="P107" s="71">
        <f>IFERROR(INDEX('Dropdown Data'!$D$33:$D$35,MATCH(A107,'Dropdown Data'!$B$33:$B$35,0)),IFERROR(INDEX('Dropdown Data'!$D$33:$D$35,MATCH(A107,'Dropdown Data'!$C$33:$C$35,0)),A107))</f>
        <v>0</v>
      </c>
      <c r="Q107" s="71">
        <f>IFERROR(INDEX('Dropdown Data'!$D$33:$D$36,MATCH(J107,'Dropdown Data'!$B$33:$B$36,0)),IFERROR(INDEX('Dropdown Data'!$D$33:$D$36,MATCH(J107,'Dropdown Data'!$C$33:$C$36,0)),J107))</f>
        <v>0</v>
      </c>
      <c r="R107" s="10">
        <v>79</v>
      </c>
      <c r="S107" s="10" t="b">
        <f t="shared" si="2"/>
        <v>1</v>
      </c>
      <c r="T107" s="10">
        <f t="shared" si="3"/>
        <v>13</v>
      </c>
      <c r="U107" s="10" t="e">
        <f>IFERROR(VLOOKUP(B107,Modules!$E$11:$K$42,7,0),IFERROR(VLOOKUP(B107,Modules!$F$11:$K$42,6,0),VLOOKUP(B107,Modules!$G$11:$K$42,5,0)))</f>
        <v>#N/A</v>
      </c>
      <c r="V107" s="10" t="e">
        <f>MATCH(U107,Interventions!C:C,0)</f>
        <v>#N/A</v>
      </c>
      <c r="W107" s="10" t="e">
        <f>MATCH(U107,Interventions!C:C,1)</f>
        <v>#N/A</v>
      </c>
    </row>
    <row r="108" spans="1:23" ht="40" customHeight="1" x14ac:dyDescent="0.2">
      <c r="A108" s="30"/>
      <c r="B108" s="69"/>
      <c r="C108" s="68" t="str">
        <f>IFERROR(VLOOKUP(B108,Modules!C:D,2,0),"")</f>
        <v/>
      </c>
      <c r="D108" s="69"/>
      <c r="E108" s="67" t="str">
        <f>IFERROR(VLOOKUP($D108,Interventions!E:F,2,0),IFERROR(VLOOKUP($D108,Interventions!I:L,4,0),IFERROR(VLOOKUP($D108,Interventions!J:L,3,0),"")))</f>
        <v/>
      </c>
      <c r="F108" s="76"/>
      <c r="G108" s="78" t="str">
        <f>IF(IF(Modules!$D$4="EUR",F108*(Modules!$B$5),$F108)=0,"",IF(Modules!$D$4="EUR",F108*(Modules!$B$5),$F108))</f>
        <v/>
      </c>
      <c r="H108" s="31"/>
      <c r="I108" s="31"/>
      <c r="J108" s="30"/>
      <c r="K108" s="30"/>
      <c r="L108" s="77"/>
      <c r="M108" s="30"/>
      <c r="N108" s="30" t="str">
        <f>CLEAN(IFERROR(VLOOKUP($D108,Interventions!$E$1:$K$396,7,0),""))</f>
        <v/>
      </c>
      <c r="O108" s="30" t="str">
        <f>CLEAN(IF(D108="","",CONCATENATE(Modules!$B$8,PAAR!N108,R108)))</f>
        <v/>
      </c>
      <c r="P108" s="71">
        <f>IFERROR(INDEX('Dropdown Data'!$D$33:$D$35,MATCH(A108,'Dropdown Data'!$B$33:$B$35,0)),IFERROR(INDEX('Dropdown Data'!$D$33:$D$35,MATCH(A108,'Dropdown Data'!$C$33:$C$35,0)),A108))</f>
        <v>0</v>
      </c>
      <c r="Q108" s="71">
        <f>IFERROR(INDEX('Dropdown Data'!$D$33:$D$36,MATCH(J108,'Dropdown Data'!$B$33:$B$36,0)),IFERROR(INDEX('Dropdown Data'!$D$33:$D$36,MATCH(J108,'Dropdown Data'!$C$33:$C$36,0)),J108))</f>
        <v>0</v>
      </c>
      <c r="R108" s="10">
        <v>80</v>
      </c>
      <c r="S108" s="10" t="b">
        <f t="shared" si="2"/>
        <v>1</v>
      </c>
      <c r="T108" s="10">
        <f t="shared" si="3"/>
        <v>13</v>
      </c>
      <c r="U108" s="10" t="e">
        <f>IFERROR(VLOOKUP(B108,Modules!$E$11:$K$42,7,0),IFERROR(VLOOKUP(B108,Modules!$F$11:$K$42,6,0),VLOOKUP(B108,Modules!$G$11:$K$42,5,0)))</f>
        <v>#N/A</v>
      </c>
      <c r="V108" s="10" t="e">
        <f>MATCH(U108,Interventions!C:C,0)</f>
        <v>#N/A</v>
      </c>
      <c r="W108" s="10" t="e">
        <f>MATCH(U108,Interventions!C:C,1)</f>
        <v>#N/A</v>
      </c>
    </row>
    <row r="109" spans="1:23" ht="40" customHeight="1" x14ac:dyDescent="0.2">
      <c r="A109" s="30"/>
      <c r="B109" s="69"/>
      <c r="C109" s="68" t="str">
        <f>IFERROR(VLOOKUP(B109,Modules!C:D,2,0),"")</f>
        <v/>
      </c>
      <c r="D109" s="69"/>
      <c r="E109" s="67" t="str">
        <f>IFERROR(VLOOKUP($D109,Interventions!E:F,2,0),IFERROR(VLOOKUP($D109,Interventions!I:L,4,0),IFERROR(VLOOKUP($D109,Interventions!J:L,3,0),"")))</f>
        <v/>
      </c>
      <c r="F109" s="76"/>
      <c r="G109" s="78" t="str">
        <f>IF(IF(Modules!$D$4="EUR",F109*(Modules!$B$5),$F109)=0,"",IF(Modules!$D$4="EUR",F109*(Modules!$B$5),$F109))</f>
        <v/>
      </c>
      <c r="H109" s="31"/>
      <c r="I109" s="31"/>
      <c r="J109" s="30"/>
      <c r="K109" s="30"/>
      <c r="L109" s="77"/>
      <c r="M109" s="30"/>
      <c r="N109" s="30" t="str">
        <f>CLEAN(IFERROR(VLOOKUP($D109,Interventions!$E$1:$K$396,7,0),""))</f>
        <v/>
      </c>
      <c r="O109" s="30" t="str">
        <f>CLEAN(IF(D109="","",CONCATENATE(Modules!$B$8,PAAR!N109,R109)))</f>
        <v/>
      </c>
      <c r="P109" s="71">
        <f>IFERROR(INDEX('Dropdown Data'!$D$33:$D$35,MATCH(A109,'Dropdown Data'!$B$33:$B$35,0)),IFERROR(INDEX('Dropdown Data'!$D$33:$D$35,MATCH(A109,'Dropdown Data'!$C$33:$C$35,0)),A109))</f>
        <v>0</v>
      </c>
      <c r="Q109" s="71">
        <f>IFERROR(INDEX('Dropdown Data'!$D$33:$D$36,MATCH(J109,'Dropdown Data'!$B$33:$B$36,0)),IFERROR(INDEX('Dropdown Data'!$D$33:$D$36,MATCH(J109,'Dropdown Data'!$C$33:$C$36,0)),J109))</f>
        <v>0</v>
      </c>
      <c r="R109" s="10">
        <v>81</v>
      </c>
      <c r="S109" s="10" t="b">
        <f t="shared" si="2"/>
        <v>1</v>
      </c>
      <c r="T109" s="10">
        <f t="shared" si="3"/>
        <v>13</v>
      </c>
      <c r="U109" s="10" t="e">
        <f>IFERROR(VLOOKUP(B109,Modules!$E$11:$K$42,7,0),IFERROR(VLOOKUP(B109,Modules!$F$11:$K$42,6,0),VLOOKUP(B109,Modules!$G$11:$K$42,5,0)))</f>
        <v>#N/A</v>
      </c>
      <c r="V109" s="10" t="e">
        <f>MATCH(U109,Interventions!C:C,0)</f>
        <v>#N/A</v>
      </c>
      <c r="W109" s="10" t="e">
        <f>MATCH(U109,Interventions!C:C,1)</f>
        <v>#N/A</v>
      </c>
    </row>
    <row r="110" spans="1:23" ht="40" customHeight="1" x14ac:dyDescent="0.2">
      <c r="A110" s="30"/>
      <c r="B110" s="69"/>
      <c r="C110" s="70"/>
      <c r="D110" s="69"/>
      <c r="E110" s="67" t="str">
        <f>IFERROR(VLOOKUP($D110,Interventions!E:F,2,0),IFERROR(VLOOKUP($D110,Interventions!I:L,4,0),IFERROR(VLOOKUP($D110,Interventions!J:L,3,0),"")))</f>
        <v/>
      </c>
      <c r="F110" s="76"/>
      <c r="G110" s="78" t="str">
        <f>IF(IF(Modules!$D$4="EUR",F110*(Modules!$B$5),$F110)=0,"",IF(Modules!$D$4="EUR",F110*(Modules!$B$5),$F110))</f>
        <v/>
      </c>
      <c r="H110" s="31"/>
      <c r="I110" s="31"/>
      <c r="J110" s="30"/>
      <c r="K110" s="30"/>
      <c r="L110" s="77"/>
      <c r="M110" s="30"/>
      <c r="N110" s="30"/>
      <c r="O110" s="30" t="str">
        <f>CLEAN(IF(D110="","",CONCATENATE(Modules!$B$8,PAAR!N110,R110)))</f>
        <v/>
      </c>
      <c r="P110" s="71">
        <f>IFERROR(INDEX('Dropdown Data'!$D$33:$D$35,MATCH(A110,'Dropdown Data'!$B$33:$B$35,0)),IFERROR(INDEX('Dropdown Data'!$D$33:$D$35,MATCH(A110,'Dropdown Data'!$C$33:$C$35,0)),A110))</f>
        <v>0</v>
      </c>
      <c r="Q110" s="71">
        <f>IFERROR(INDEX('Dropdown Data'!$D$33:$D$36,MATCH(J110,'Dropdown Data'!$B$33:$B$36,0)),IFERROR(INDEX('Dropdown Data'!$D$33:$D$36,MATCH(J110,'Dropdown Data'!$C$33:$C$36,0)),J110))</f>
        <v>0</v>
      </c>
      <c r="R110" s="10">
        <v>82</v>
      </c>
      <c r="S110" s="10" t="b">
        <f t="shared" si="2"/>
        <v>1</v>
      </c>
      <c r="T110" s="10">
        <f t="shared" si="3"/>
        <v>13</v>
      </c>
      <c r="U110" s="10" t="e">
        <f>IFERROR(VLOOKUP(B110,Modules!$E$11:$K$42,7,0),IFERROR(VLOOKUP(B110,Modules!$F$11:$K$42,6,0),VLOOKUP(B110,Modules!$G$11:$K$42,5,0)))</f>
        <v>#N/A</v>
      </c>
      <c r="V110" s="10" t="e">
        <f>MATCH(U110,Interventions!C:C,0)</f>
        <v>#N/A</v>
      </c>
      <c r="W110" s="10" t="e">
        <f>MATCH(U110,Interventions!C:C,1)</f>
        <v>#N/A</v>
      </c>
    </row>
    <row r="111" spans="1:23" ht="40" customHeight="1" x14ac:dyDescent="0.2">
      <c r="A111" s="30"/>
      <c r="B111" s="69"/>
      <c r="C111" s="68" t="str">
        <f>IFERROR(VLOOKUP(B111,Modules!C:D,2,0),"")</f>
        <v/>
      </c>
      <c r="D111" s="69"/>
      <c r="E111" s="67" t="str">
        <f>IFERROR(VLOOKUP($D111,Interventions!E:F,2,0),IFERROR(VLOOKUP($D111,Interventions!I:L,4,0),IFERROR(VLOOKUP($D111,Interventions!J:L,3,0),"")))</f>
        <v/>
      </c>
      <c r="F111" s="76"/>
      <c r="G111" s="78" t="str">
        <f>IF(IF(Modules!$D$4="EUR",F111*(Modules!$B$5),$F111)=0,"",IF(Modules!$D$4="EUR",F111*(Modules!$B$5),$F111))</f>
        <v/>
      </c>
      <c r="H111" s="31"/>
      <c r="I111" s="31"/>
      <c r="J111" s="30"/>
      <c r="K111" s="30"/>
      <c r="L111" s="77"/>
      <c r="M111" s="30"/>
      <c r="N111" s="30" t="str">
        <f>CLEAN(IFERROR(VLOOKUP($D111,Interventions!$E$1:$K$396,7,0),""))</f>
        <v/>
      </c>
      <c r="O111" s="30" t="str">
        <f>CLEAN(IF(D111="","",CONCATENATE(Modules!$B$8,PAAR!N111,R111)))</f>
        <v/>
      </c>
      <c r="P111" s="71">
        <f>IFERROR(INDEX('Dropdown Data'!$D$33:$D$35,MATCH(A111,'Dropdown Data'!$B$33:$B$35,0)),IFERROR(INDEX('Dropdown Data'!$D$33:$D$35,MATCH(A111,'Dropdown Data'!$C$33:$C$35,0)),A111))</f>
        <v>0</v>
      </c>
      <c r="Q111" s="71">
        <f>IFERROR(INDEX('Dropdown Data'!$D$33:$D$36,MATCH(J111,'Dropdown Data'!$B$33:$B$36,0)),IFERROR(INDEX('Dropdown Data'!$D$33:$D$36,MATCH(J111,'Dropdown Data'!$C$33:$C$36,0)),J111))</f>
        <v>0</v>
      </c>
      <c r="R111" s="10">
        <v>83</v>
      </c>
      <c r="S111" s="10" t="b">
        <f t="shared" si="2"/>
        <v>1</v>
      </c>
      <c r="T111" s="10">
        <f t="shared" si="3"/>
        <v>13</v>
      </c>
      <c r="U111" s="10" t="e">
        <f>IFERROR(VLOOKUP(B111,Modules!$E$11:$K$42,7,0),IFERROR(VLOOKUP(B111,Modules!$F$11:$K$42,6,0),VLOOKUP(B111,Modules!$G$11:$K$42,5,0)))</f>
        <v>#N/A</v>
      </c>
      <c r="V111" s="10" t="e">
        <f>MATCH(U111,Interventions!C:C,0)</f>
        <v>#N/A</v>
      </c>
      <c r="W111" s="10" t="e">
        <f>MATCH(U111,Interventions!C:C,1)</f>
        <v>#N/A</v>
      </c>
    </row>
    <row r="112" spans="1:23" ht="40" customHeight="1" x14ac:dyDescent="0.2">
      <c r="A112" s="30"/>
      <c r="B112" s="69"/>
      <c r="C112" s="70"/>
      <c r="D112" s="69"/>
      <c r="E112" s="67" t="str">
        <f>IFERROR(VLOOKUP($D112,Interventions!E:F,2,0),IFERROR(VLOOKUP($D112,Interventions!I:L,4,0),IFERROR(VLOOKUP($D112,Interventions!J:L,3,0),"")))</f>
        <v/>
      </c>
      <c r="F112" s="76"/>
      <c r="G112" s="78" t="str">
        <f>IF(IF(Modules!$D$4="EUR",F112*(Modules!$B$5),$F112)=0,"",IF(Modules!$D$4="EUR",F112*(Modules!$B$5),$F112))</f>
        <v/>
      </c>
      <c r="H112" s="31"/>
      <c r="I112" s="31"/>
      <c r="J112" s="30"/>
      <c r="K112" s="30"/>
      <c r="L112" s="77"/>
      <c r="M112" s="30"/>
      <c r="N112" s="30"/>
      <c r="O112" s="30" t="str">
        <f>CLEAN(IF(D112="","",CONCATENATE(Modules!$B$8,PAAR!N112,R112)))</f>
        <v/>
      </c>
      <c r="P112" s="71">
        <f>IFERROR(INDEX('Dropdown Data'!$D$33:$D$35,MATCH(A112,'Dropdown Data'!$B$33:$B$35,0)),IFERROR(INDEX('Dropdown Data'!$D$33:$D$35,MATCH(A112,'Dropdown Data'!$C$33:$C$35,0)),A112))</f>
        <v>0</v>
      </c>
      <c r="Q112" s="71">
        <f>IFERROR(INDEX('Dropdown Data'!$D$33:$D$36,MATCH(J112,'Dropdown Data'!$B$33:$B$36,0)),IFERROR(INDEX('Dropdown Data'!$D$33:$D$36,MATCH(J112,'Dropdown Data'!$C$33:$C$36,0)),J112))</f>
        <v>0</v>
      </c>
      <c r="R112" s="10">
        <v>84</v>
      </c>
      <c r="S112" s="10" t="b">
        <f t="shared" si="2"/>
        <v>1</v>
      </c>
      <c r="T112" s="10">
        <f t="shared" si="3"/>
        <v>13</v>
      </c>
      <c r="U112" s="10" t="e">
        <f>IFERROR(VLOOKUP(B112,Modules!$E$11:$K$42,7,0),IFERROR(VLOOKUP(B112,Modules!$F$11:$K$42,6,0),VLOOKUP(B112,Modules!$G$11:$K$42,5,0)))</f>
        <v>#N/A</v>
      </c>
      <c r="V112" s="10" t="e">
        <f>MATCH(U112,Interventions!C:C,0)</f>
        <v>#N/A</v>
      </c>
      <c r="W112" s="10" t="e">
        <f>MATCH(U112,Interventions!C:C,1)</f>
        <v>#N/A</v>
      </c>
    </row>
    <row r="113" spans="1:23" ht="40" customHeight="1" x14ac:dyDescent="0.2">
      <c r="A113" s="30"/>
      <c r="B113" s="69"/>
      <c r="C113" s="70"/>
      <c r="D113" s="69"/>
      <c r="E113" s="67" t="str">
        <f>IFERROR(VLOOKUP($D113,Interventions!E:F,2,0),IFERROR(VLOOKUP($D113,Interventions!I:L,4,0),IFERROR(VLOOKUP($D113,Interventions!J:L,3,0),"")))</f>
        <v/>
      </c>
      <c r="F113" s="76"/>
      <c r="G113" s="78" t="str">
        <f>IF(IF(Modules!$D$4="EUR",F113*(Modules!$B$5),$F113)=0,"",IF(Modules!$D$4="EUR",F113*(Modules!$B$5),$F113))</f>
        <v/>
      </c>
      <c r="H113" s="31"/>
      <c r="I113" s="31"/>
      <c r="J113" s="30"/>
      <c r="K113" s="30"/>
      <c r="L113" s="77"/>
      <c r="M113" s="30"/>
      <c r="N113" s="30"/>
      <c r="O113" s="30" t="str">
        <f>CLEAN(IF(D113="","",CONCATENATE(Modules!$B$8,PAAR!N113,R113)))</f>
        <v/>
      </c>
      <c r="P113" s="71">
        <f>IFERROR(INDEX('Dropdown Data'!$D$33:$D$35,MATCH(A113,'Dropdown Data'!$B$33:$B$35,0)),IFERROR(INDEX('Dropdown Data'!$D$33:$D$35,MATCH(A113,'Dropdown Data'!$C$33:$C$35,0)),A113))</f>
        <v>0</v>
      </c>
      <c r="Q113" s="71">
        <f>IFERROR(INDEX('Dropdown Data'!$D$33:$D$36,MATCH(J113,'Dropdown Data'!$B$33:$B$36,0)),IFERROR(INDEX('Dropdown Data'!$D$33:$D$36,MATCH(J113,'Dropdown Data'!$C$33:$C$36,0)),J113))</f>
        <v>0</v>
      </c>
      <c r="R113" s="10">
        <v>85</v>
      </c>
      <c r="S113" s="10" t="b">
        <f t="shared" si="2"/>
        <v>1</v>
      </c>
      <c r="T113" s="10">
        <f t="shared" si="3"/>
        <v>13</v>
      </c>
      <c r="U113" s="10" t="e">
        <f>IFERROR(VLOOKUP(B113,Modules!$E$11:$K$42,7,0),IFERROR(VLOOKUP(B113,Modules!$F$11:$K$42,6,0),VLOOKUP(B113,Modules!$G$11:$K$42,5,0)))</f>
        <v>#N/A</v>
      </c>
      <c r="V113" s="10" t="e">
        <f>MATCH(U113,Interventions!C:C,0)</f>
        <v>#N/A</v>
      </c>
      <c r="W113" s="10" t="e">
        <f>MATCH(U113,Interventions!C:C,1)</f>
        <v>#N/A</v>
      </c>
    </row>
    <row r="114" spans="1:23" ht="40" customHeight="1" x14ac:dyDescent="0.2">
      <c r="A114" s="30"/>
      <c r="B114" s="69"/>
      <c r="C114" s="70"/>
      <c r="D114" s="69"/>
      <c r="E114" s="67" t="str">
        <f>IFERROR(VLOOKUP($D114,Interventions!E:F,2,0),IFERROR(VLOOKUP($D114,Interventions!I:L,4,0),IFERROR(VLOOKUP($D114,Interventions!J:L,3,0),"")))</f>
        <v/>
      </c>
      <c r="F114" s="76"/>
      <c r="G114" s="78" t="str">
        <f>IF(IF(Modules!$D$4="EUR",F114*(Modules!$B$5),$F114)=0,"",IF(Modules!$D$4="EUR",F114*(Modules!$B$5),$F114))</f>
        <v/>
      </c>
      <c r="H114" s="31"/>
      <c r="I114" s="31"/>
      <c r="J114" s="30"/>
      <c r="K114" s="30"/>
      <c r="L114" s="77"/>
      <c r="M114" s="30"/>
      <c r="N114" s="30"/>
      <c r="O114" s="30" t="str">
        <f>CLEAN(IF(D114="","",CONCATENATE(Modules!$B$8,PAAR!N114,R114)))</f>
        <v/>
      </c>
      <c r="P114" s="71">
        <f>IFERROR(INDEX('Dropdown Data'!$D$33:$D$35,MATCH(A114,'Dropdown Data'!$B$33:$B$35,0)),IFERROR(INDEX('Dropdown Data'!$D$33:$D$35,MATCH(A114,'Dropdown Data'!$C$33:$C$35,0)),A114))</f>
        <v>0</v>
      </c>
      <c r="Q114" s="71">
        <f>IFERROR(INDEX('Dropdown Data'!$D$33:$D$36,MATCH(J114,'Dropdown Data'!$B$33:$B$36,0)),IFERROR(INDEX('Dropdown Data'!$D$33:$D$36,MATCH(J114,'Dropdown Data'!$C$33:$C$36,0)),J114))</f>
        <v>0</v>
      </c>
      <c r="R114" s="10">
        <v>86</v>
      </c>
      <c r="S114" s="10" t="b">
        <f t="shared" si="2"/>
        <v>1</v>
      </c>
      <c r="T114" s="10">
        <f t="shared" si="3"/>
        <v>13</v>
      </c>
      <c r="U114" s="10" t="e">
        <f>IFERROR(VLOOKUP(B114,Modules!$E$11:$K$42,7,0),IFERROR(VLOOKUP(B114,Modules!$F$11:$K$42,6,0),VLOOKUP(B114,Modules!$G$11:$K$42,5,0)))</f>
        <v>#N/A</v>
      </c>
      <c r="V114" s="10" t="e">
        <f>MATCH(U114,Interventions!C:C,0)</f>
        <v>#N/A</v>
      </c>
      <c r="W114" s="10" t="e">
        <f>MATCH(U114,Interventions!C:C,1)</f>
        <v>#N/A</v>
      </c>
    </row>
    <row r="115" spans="1:23" ht="40" customHeight="1" x14ac:dyDescent="0.2">
      <c r="A115" s="30"/>
      <c r="B115" s="69"/>
      <c r="C115" s="70"/>
      <c r="D115" s="69"/>
      <c r="E115" s="67" t="str">
        <f>IFERROR(VLOOKUP($D115,Interventions!E:F,2,0),IFERROR(VLOOKUP($D115,Interventions!I:L,4,0),IFERROR(VLOOKUP($D115,Interventions!J:L,3,0),"")))</f>
        <v/>
      </c>
      <c r="F115" s="76"/>
      <c r="G115" s="78" t="str">
        <f>IF(IF(Modules!$D$4="EUR",F115*(Modules!$B$5),$F115)=0,"",IF(Modules!$D$4="EUR",F115*(Modules!$B$5),$F115))</f>
        <v/>
      </c>
      <c r="H115" s="31"/>
      <c r="I115" s="31"/>
      <c r="J115" s="30"/>
      <c r="K115" s="30"/>
      <c r="L115" s="77"/>
      <c r="M115" s="30"/>
      <c r="N115" s="30"/>
      <c r="O115" s="30" t="str">
        <f>CLEAN(IF(D115="","",CONCATENATE(Modules!$B$8,PAAR!N115,R115)))</f>
        <v/>
      </c>
      <c r="P115" s="71">
        <f>IFERROR(INDEX('Dropdown Data'!$D$33:$D$35,MATCH(A115,'Dropdown Data'!$B$33:$B$35,0)),IFERROR(INDEX('Dropdown Data'!$D$33:$D$35,MATCH(A115,'Dropdown Data'!$C$33:$C$35,0)),A115))</f>
        <v>0</v>
      </c>
      <c r="Q115" s="71">
        <f>IFERROR(INDEX('Dropdown Data'!$D$33:$D$36,MATCH(J115,'Dropdown Data'!$B$33:$B$36,0)),IFERROR(INDEX('Dropdown Data'!$D$33:$D$36,MATCH(J115,'Dropdown Data'!$C$33:$C$36,0)),J115))</f>
        <v>0</v>
      </c>
      <c r="R115" s="10">
        <v>87</v>
      </c>
      <c r="S115" s="10" t="b">
        <f t="shared" si="2"/>
        <v>1</v>
      </c>
      <c r="T115" s="10">
        <f t="shared" si="3"/>
        <v>13</v>
      </c>
      <c r="U115" s="10" t="e">
        <f>IFERROR(VLOOKUP(B115,Modules!$E$11:$K$42,7,0),IFERROR(VLOOKUP(B115,Modules!$F$11:$K$42,6,0),VLOOKUP(B115,Modules!$G$11:$K$42,5,0)))</f>
        <v>#N/A</v>
      </c>
      <c r="V115" s="10" t="e">
        <f>MATCH(U115,Interventions!C:C,0)</f>
        <v>#N/A</v>
      </c>
      <c r="W115" s="10" t="e">
        <f>MATCH(U115,Interventions!C:C,1)</f>
        <v>#N/A</v>
      </c>
    </row>
    <row r="116" spans="1:23" ht="40" customHeight="1" x14ac:dyDescent="0.2">
      <c r="A116" s="30"/>
      <c r="B116" s="69"/>
      <c r="C116" s="68" t="str">
        <f>IFERROR(VLOOKUP(B116,Modules!C:D,2,0),"")</f>
        <v/>
      </c>
      <c r="D116" s="69"/>
      <c r="E116" s="67" t="str">
        <f>IFERROR(VLOOKUP($D116,Interventions!E:F,2,0),IFERROR(VLOOKUP($D116,Interventions!I:L,4,0),IFERROR(VLOOKUP($D116,Interventions!J:L,3,0),"")))</f>
        <v/>
      </c>
      <c r="F116" s="76"/>
      <c r="G116" s="78" t="str">
        <f>IF(IF(Modules!$D$4="EUR",F116*(Modules!$B$5),$F116)=0,"",IF(Modules!$D$4="EUR",F116*(Modules!$B$5),$F116))</f>
        <v/>
      </c>
      <c r="H116" s="31"/>
      <c r="I116" s="31"/>
      <c r="J116" s="30"/>
      <c r="K116" s="30"/>
      <c r="L116" s="77"/>
      <c r="M116" s="30"/>
      <c r="N116" s="30" t="str">
        <f>CLEAN(IFERROR(VLOOKUP($D116,Interventions!$E$1:$K$396,7,0),""))</f>
        <v/>
      </c>
      <c r="O116" s="30" t="str">
        <f>CLEAN(IF(D116="","",CONCATENATE(Modules!$B$8,PAAR!N116,R116)))</f>
        <v/>
      </c>
      <c r="P116" s="71">
        <f>IFERROR(INDEX('Dropdown Data'!$D$33:$D$35,MATCH(A116,'Dropdown Data'!$B$33:$B$35,0)),IFERROR(INDEX('Dropdown Data'!$D$33:$D$35,MATCH(A116,'Dropdown Data'!$C$33:$C$35,0)),A116))</f>
        <v>0</v>
      </c>
      <c r="Q116" s="71">
        <f>IFERROR(INDEX('Dropdown Data'!$D$33:$D$36,MATCH(J116,'Dropdown Data'!$B$33:$B$36,0)),IFERROR(INDEX('Dropdown Data'!$D$33:$D$36,MATCH(J116,'Dropdown Data'!$C$33:$C$36,0)),J116))</f>
        <v>0</v>
      </c>
      <c r="R116" s="10">
        <v>88</v>
      </c>
      <c r="S116" s="10" t="b">
        <f t="shared" si="2"/>
        <v>1</v>
      </c>
      <c r="T116" s="10">
        <f t="shared" si="3"/>
        <v>13</v>
      </c>
      <c r="U116" s="10" t="e">
        <f>IFERROR(VLOOKUP(B116,Modules!$E$11:$K$42,7,0),IFERROR(VLOOKUP(B116,Modules!$F$11:$K$42,6,0),VLOOKUP(B116,Modules!$G$11:$K$42,5,0)))</f>
        <v>#N/A</v>
      </c>
      <c r="V116" s="10" t="e">
        <f>MATCH(U116,Interventions!C:C,0)</f>
        <v>#N/A</v>
      </c>
      <c r="W116" s="10" t="e">
        <f>MATCH(U116,Interventions!C:C,1)</f>
        <v>#N/A</v>
      </c>
    </row>
    <row r="117" spans="1:23" ht="17.5" hidden="1" customHeight="1" x14ac:dyDescent="0.2">
      <c r="A117" s="20" t="str">
        <f>IFERROR(VLOOKUP($B$10,Translation[],25,0),"")</f>
        <v>TOTAL AMOUNT</v>
      </c>
      <c r="B117" s="20"/>
      <c r="C117" s="20"/>
      <c r="D117" s="20"/>
      <c r="E117" s="20"/>
      <c r="F117" s="21">
        <f>SUM($F29:$F116)</f>
        <v>10301130.739999998</v>
      </c>
      <c r="G117" s="21">
        <f>SUM($G29:$G116)</f>
        <v>10301130.739999998</v>
      </c>
      <c r="H117" s="22"/>
      <c r="I117" s="44"/>
      <c r="J117" s="44"/>
      <c r="K117" s="44"/>
      <c r="L117" s="21">
        <f>SUM($L29:$L116)</f>
        <v>0</v>
      </c>
      <c r="M117" s="44"/>
      <c r="N117" s="44"/>
      <c r="O117" s="44"/>
    </row>
  </sheetData>
  <sheetProtection algorithmName="SHA-512" hashValue="8VKGf1mq+0XbIE3UgC+d2j3+I5SlgdvkC/plksWAeVtQm1+okL53XwvtNjkFPaKByBJsPKRLZhefmakHzC2vrA==" saltValue="GjZ68ANBabKcgGGbAFeuLw==" spinCount="100000" sheet="1" selectLockedCells="1"/>
  <protectedRanges>
    <protectedRange algorithmName="SHA-1" hashValue="DKnNE0XwXjrrqMjLNdRzz4IkN1s=" saltValue="ubYIog4ZPFK1I3OMc5C0+g==" spinCount="100000" sqref="B13:F16" name="Protected Data"/>
  </protectedRanges>
  <mergeCells count="17">
    <mergeCell ref="B18:F18"/>
    <mergeCell ref="A5:H5"/>
    <mergeCell ref="A4:H4"/>
    <mergeCell ref="A7:B7"/>
    <mergeCell ref="A6:B6"/>
    <mergeCell ref="B17:F17"/>
    <mergeCell ref="A8:B8"/>
    <mergeCell ref="A12:F12"/>
    <mergeCell ref="B16:F16"/>
    <mergeCell ref="B15:F15"/>
    <mergeCell ref="B14:F14"/>
    <mergeCell ref="B13:F13"/>
    <mergeCell ref="A26:M26"/>
    <mergeCell ref="A20:M20"/>
    <mergeCell ref="A21:M21"/>
    <mergeCell ref="A22:M22"/>
    <mergeCell ref="A27:M27"/>
  </mergeCells>
  <conditionalFormatting sqref="J29:J116">
    <cfRule type="expression" dxfId="47" priority="2">
      <formula>AND($S29=TRUE,$T29 &lt;&gt;13)</formula>
    </cfRule>
  </conditionalFormatting>
  <conditionalFormatting sqref="L29:L116">
    <cfRule type="expression" dxfId="46" priority="1">
      <formula>AND($S29=TRUE,$T29 &lt;&gt;13)</formula>
    </cfRule>
  </conditionalFormatting>
  <dataValidations xWindow="798" yWindow="801" count="5">
    <dataValidation operator="greaterThanOrEqual" allowBlank="1" showInputMessage="1" showErrorMessage="1" error="Please input numbers only" sqref="H30:I117 J117:K117 M117:O117" xr:uid="{00000000-0002-0000-0100-000000000000}"/>
    <dataValidation type="list" allowBlank="1" showInputMessage="1" showErrorMessage="1" sqref="B29:B116" xr:uid="{00000000-0002-0000-0100-000001000000}">
      <formula1>ModuleNameList</formula1>
    </dataValidation>
    <dataValidation type="list" allowBlank="1" showInputMessage="1" showErrorMessage="1" sqref="D29:D116" xr:uid="{00000000-0002-0000-0100-000002000000}">
      <formula1>InterventionsDependentList</formula1>
    </dataValidation>
    <dataValidation type="decimal" allowBlank="1" showInputMessage="1" showErrorMessage="1" errorTitle="error" error="incorect value" sqref="L29:L116" xr:uid="{00000000-0002-0000-0100-000003000000}">
      <formula1>0</formula1>
      <formula2>9999999999999990</formula2>
    </dataValidation>
    <dataValidation type="decimal" allowBlank="1" showInputMessage="1" showErrorMessage="1" sqref="F29:F116" xr:uid="{00000000-0002-0000-0100-000004000000}">
      <formula1>0</formula1>
      <formula2>9999999999999990</formula2>
    </dataValidation>
  </dataValidations>
  <pageMargins left="0.25" right="0.25" top="0.75" bottom="0.75" header="0.3" footer="0.3"/>
  <pageSetup paperSize="8" scale="66" fitToHeight="0" orientation="landscape" r:id="rId1"/>
  <drawing r:id="rId2"/>
  <extLst>
    <ext xmlns:x14="http://schemas.microsoft.com/office/spreadsheetml/2009/9/main" uri="{CCE6A557-97BC-4b89-ADB6-D9C93CAAB3DF}">
      <x14:dataValidations xmlns:xm="http://schemas.microsoft.com/office/excel/2006/main" xWindow="798" yWindow="801" count="3">
        <x14:dataValidation type="list" allowBlank="1" showInputMessage="1" showErrorMessage="1" xr:uid="{00000000-0002-0000-0100-000005000000}">
          <x14:formula1>
            <xm:f>'Dropdown Data'!$A$2:$A$4</xm:f>
          </x14:formula1>
          <xm:sqref>B10:C10</xm:sqref>
        </x14:dataValidation>
        <x14:dataValidation type="list" allowBlank="1" showInputMessage="1" showErrorMessage="1" xr:uid="{00000000-0002-0000-0100-000006000000}">
          <x14:formula1>
            <xm:f>OFFSET('Dropdown Data'!$G$6,MATCH($B$10,'Dropdown Data'!$F$7:$F$15,0),0,COUNTIFS('Dropdown Data'!$F$7:$F$15,$B$10),1)</xm:f>
          </x14:formula1>
          <xm:sqref>A29:A116</xm:sqref>
        </x14:dataValidation>
        <x14:dataValidation type="list" allowBlank="1" showInputMessage="1" showErrorMessage="1" xr:uid="{00000000-0002-0000-0100-000007000000}">
          <x14:formula1>
            <xm:f>OFFSET('Dropdown Data'!$I$6,MATCH($B$10,'Dropdown Data'!$H$7:$H$18,0),0,COUNTIFS('Dropdown Data'!$H$7:$H$18,$B$10),1)</xm:f>
          </x14:formula1>
          <xm:sqref>J29:J116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AD27"/>
  <sheetViews>
    <sheetView topLeftCell="H1" workbookViewId="0">
      <selection activeCell="R2" sqref="R2"/>
    </sheetView>
  </sheetViews>
  <sheetFormatPr baseColWidth="10" defaultColWidth="8.83203125" defaultRowHeight="15" x14ac:dyDescent="0.2"/>
  <cols>
    <col min="1" max="1" width="28.1640625" customWidth="1"/>
    <col min="2" max="2" width="15.1640625" customWidth="1"/>
    <col min="3" max="3" width="28" customWidth="1"/>
    <col min="4" max="4" width="15.83203125" customWidth="1"/>
    <col min="5" max="5" width="48.1640625" customWidth="1"/>
    <col min="6" max="6" width="16.5" customWidth="1"/>
    <col min="7" max="7" width="18.5" customWidth="1"/>
    <col min="8" max="8" width="17.83203125" customWidth="1"/>
    <col min="14" max="14" width="21.1640625" customWidth="1"/>
    <col min="18" max="18" width="19.5" customWidth="1"/>
  </cols>
  <sheetData>
    <row r="1" spans="1:30" x14ac:dyDescent="0.2">
      <c r="A1" t="s">
        <v>108</v>
      </c>
      <c r="B1" t="s">
        <v>799</v>
      </c>
      <c r="C1" t="s">
        <v>794</v>
      </c>
      <c r="D1" t="s">
        <v>820</v>
      </c>
      <c r="E1" t="s">
        <v>804</v>
      </c>
      <c r="F1" t="s">
        <v>770</v>
      </c>
      <c r="G1" t="s">
        <v>770</v>
      </c>
      <c r="H1" t="s">
        <v>836</v>
      </c>
      <c r="J1" t="s">
        <v>837</v>
      </c>
      <c r="L1" t="s">
        <v>142</v>
      </c>
      <c r="N1" t="s">
        <v>777</v>
      </c>
      <c r="O1" t="s">
        <v>770</v>
      </c>
      <c r="P1" t="s">
        <v>851</v>
      </c>
      <c r="R1" t="s">
        <v>839</v>
      </c>
      <c r="T1" t="s">
        <v>840</v>
      </c>
      <c r="V1" t="s">
        <v>770</v>
      </c>
      <c r="X1">
        <f>COUNTA(PAAR!D29:D213)-SUMPRODUCT(COUNTIF(PAAR!D29:D213,"--select--"))</f>
        <v>26</v>
      </c>
      <c r="Y1">
        <f>COUNTA(G:G)-1-COUNTA(F:F)</f>
        <v>0</v>
      </c>
      <c r="Z1">
        <f>X1-Y1-COUNTA(F2:F3)</f>
        <v>26</v>
      </c>
      <c r="AD1" t="s">
        <v>856</v>
      </c>
    </row>
    <row r="2" spans="1:30" ht="16" hidden="1" x14ac:dyDescent="0.2">
      <c r="A2" t="str">
        <f ca="1">IF(OFFSET(PAAR!$P29,-COUNTA('Existing PAARLIne'!$B$1:B121),)=0,"",OFFSET(PAAR!$P29,-COUNTA('Existing PAARLIne'!$B$1:B121),))</f>
        <v>Applicant Priority Rating(re-translated)</v>
      </c>
      <c r="B2" t="str">
        <f ca="1">IF(OFFSET(PAAR!$H29,-COUNTA('Existing PAARLIne'!$B$1:B121),)=0,"",OFFSET(PAAR!$H29,-COUNTA('Existing PAARLIne'!$B$1:B121),))</f>
        <v>Brief Rationale, including expected outcomes and impact (explain how the request builds on the allocation). 
Indicate the relevant population for HIV modules.</v>
      </c>
      <c r="C2" t="str">
        <f ca="1">IF(OR(OFFSET(PAAR!$I29,-COUNTA('Existing PAARLIne'!$B$1:B121),)=0,OFFSET(PAAR!$I29,-COUNTA('Existing PAARLIne'!$B$1:B121),)=""),B2,OFFSET(PAAR!$I29,-COUNTA('Existing PAARLIne'!$B$1:B121),))</f>
        <v>Brief Rationale (translated)</v>
      </c>
      <c r="D2" t="str">
        <f ca="1">IF(OFFSET(PAAR!$M29,-COUNTA('Existing PAARLIne'!$B$1:B121),)=0,"",OFFSET(PAAR!$M29,-COUNTA('Existing PAARLIne'!$B$1:B121),))</f>
        <v>TRP Notes</v>
      </c>
      <c r="E2" t="e">
        <f ca="1">IF(OFFSET(PAAR!$O29,-COUNTA('Existing PAARLIne'!$B$1:B121),)=0,"",_xlfn.CONCAT(OFFSET(PAAR!$O29,-COUNTA('Existing PAARLIne'!$B$1:B121),),COUNTA('Existing PAARLIne'!$B$1:B121),))</f>
        <v>#NAME?</v>
      </c>
      <c r="F2" s="54"/>
      <c r="G2" t="str">
        <f>IF(Modules!$D$8=0,"",Modules!$D$8)</f>
        <v>a6R1R0000005Vk8UAE</v>
      </c>
      <c r="H2" t="str">
        <f ca="1">IF(OFFSET(PAAR!$E29,-COUNTA('Existing PAARLIne'!$B$1:B121),)=0,"",OFFSET(PAAR!$E29,-COUNTA('Existing PAARLIne'!$B$1:B121),))</f>
        <v>Intervention id</v>
      </c>
      <c r="J2" t="str">
        <f ca="1">IF(OFFSET(PAAR!$U29,-COUNTA('Existing PAARLIne'!$B$1:B121),)=0,"",OFFSET(PAAR!$U29,-COUNTA('Existing PAARLIne'!$B$1:B121),))</f>
        <v>Module name</v>
      </c>
      <c r="L2" t="str">
        <f ca="1">IF(OFFSET(PAAR!$Q29,-COUNTA('Existing PAARLIne'!$B$1:B121),)=0,"",OFFSET(PAAR!$Q29,-COUNTA('Existing PAARLIne'!$B$1:B121),))</f>
        <v>TRP priority rating(retranslated)</v>
      </c>
      <c r="N2" s="60" t="str">
        <f>Modules!$D$3</f>
        <v>HIV/AIDS, Tuberculosis</v>
      </c>
      <c r="O2" t="str">
        <f>Modules!$B$2</f>
        <v>a441R0000002X7OQAU</v>
      </c>
      <c r="P2" s="84" t="str">
        <f ca="1">IF(OFFSET(PAAR!$L29,-COUNTA('Existing PAARLIne'!$B$1:B121),)=0,"",OFFSET(PAAR!$L29,-COUNTA('Existing PAARLIne'!$B$1:B121),))</f>
        <v>TRP amount approved (USD)</v>
      </c>
      <c r="R2" s="84" t="str">
        <f ca="1">IF(OFFSET(PAAR!$G29,-COUNTA('Existing PAARLIne'!$B$1:B121),)=0,"",OFFSET(PAAR!$G29,-COUNTA('Existing PAARLIne'!$B$1:B121),))</f>
        <v>Amount Requested (USD)</v>
      </c>
      <c r="T2" t="str">
        <f ca="1">IF(AND(L2='Dropdown Data'!$I$10,P2=""),"Not Approved",Modules!$E$7)</f>
        <v>Active</v>
      </c>
      <c r="V2" t="str">
        <f>IF(Modules!$H11=0,"",Modules!$H11)</f>
        <v>[Record ID]</v>
      </c>
    </row>
    <row r="3" spans="1:30" x14ac:dyDescent="0.2">
      <c r="F3" s="54"/>
    </row>
    <row r="5" spans="1:30" x14ac:dyDescent="0.2">
      <c r="F5" s="54"/>
    </row>
    <row r="6" spans="1:30" x14ac:dyDescent="0.2">
      <c r="F6" s="54"/>
    </row>
    <row r="7" spans="1:30" x14ac:dyDescent="0.2">
      <c r="F7" s="54"/>
    </row>
    <row r="8" spans="1:30" x14ac:dyDescent="0.2">
      <c r="F8" s="54"/>
    </row>
    <row r="9" spans="1:30" x14ac:dyDescent="0.2">
      <c r="F9" s="54"/>
    </row>
    <row r="10" spans="1:30" x14ac:dyDescent="0.2">
      <c r="F10" s="54"/>
      <c r="G10" s="54"/>
    </row>
    <row r="11" spans="1:30" x14ac:dyDescent="0.2">
      <c r="F11" s="54"/>
    </row>
    <row r="12" spans="1:30" x14ac:dyDescent="0.2">
      <c r="F12" s="54"/>
    </row>
    <row r="13" spans="1:30" x14ac:dyDescent="0.2">
      <c r="F13" s="54"/>
    </row>
    <row r="14" spans="1:30" x14ac:dyDescent="0.2">
      <c r="F14" s="54"/>
    </row>
    <row r="15" spans="1:30" x14ac:dyDescent="0.2">
      <c r="F15" s="54"/>
    </row>
    <row r="16" spans="1:30" x14ac:dyDescent="0.2">
      <c r="F16" s="54"/>
    </row>
    <row r="17" spans="6:6" x14ac:dyDescent="0.2">
      <c r="F17" s="54"/>
    </row>
    <row r="18" spans="6:6" x14ac:dyDescent="0.2">
      <c r="F18" s="54"/>
    </row>
    <row r="19" spans="6:6" x14ac:dyDescent="0.2">
      <c r="F19" s="54"/>
    </row>
    <row r="20" spans="6:6" x14ac:dyDescent="0.2">
      <c r="F20" s="54"/>
    </row>
    <row r="21" spans="6:6" x14ac:dyDescent="0.2">
      <c r="F21" s="54"/>
    </row>
    <row r="22" spans="6:6" x14ac:dyDescent="0.2">
      <c r="F22" s="54"/>
    </row>
    <row r="23" spans="6:6" x14ac:dyDescent="0.2">
      <c r="F23" s="54"/>
    </row>
    <row r="24" spans="6:6" x14ac:dyDescent="0.2">
      <c r="F24" s="54"/>
    </row>
    <row r="25" spans="6:6" x14ac:dyDescent="0.2">
      <c r="F25" s="54"/>
    </row>
    <row r="26" spans="6:6" x14ac:dyDescent="0.2">
      <c r="F26" s="54"/>
    </row>
    <row r="27" spans="6:6" x14ac:dyDescent="0.2">
      <c r="F27" s="5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G2"/>
  <sheetViews>
    <sheetView workbookViewId="0"/>
  </sheetViews>
  <sheetFormatPr baseColWidth="10" defaultColWidth="8.83203125" defaultRowHeight="15" x14ac:dyDescent="0.2"/>
  <cols>
    <col min="3" max="3" width="15" customWidth="1"/>
  </cols>
  <sheetData>
    <row r="1" spans="1:7" x14ac:dyDescent="0.2">
      <c r="A1" t="s">
        <v>804</v>
      </c>
      <c r="B1" t="s">
        <v>770</v>
      </c>
      <c r="C1" t="s">
        <v>837</v>
      </c>
      <c r="F1" t="s">
        <v>770</v>
      </c>
      <c r="G1" t="s">
        <v>838</v>
      </c>
    </row>
    <row r="2" spans="1:7" hidden="1"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0000"/>
  </sheetPr>
  <dimension ref="A1:B14"/>
  <sheetViews>
    <sheetView workbookViewId="0">
      <selection activeCell="A13" sqref="A13"/>
    </sheetView>
  </sheetViews>
  <sheetFormatPr baseColWidth="10" defaultColWidth="8.83203125" defaultRowHeight="15" x14ac:dyDescent="0.2"/>
  <sheetData>
    <row r="1" spans="1:2" x14ac:dyDescent="0.2">
      <c r="A1" t="s">
        <v>777</v>
      </c>
      <c r="B1" t="str">
        <f>Modules!$D$3</f>
        <v>HIV/AIDS, Tuberculosis</v>
      </c>
    </row>
    <row r="3" spans="1:2" x14ac:dyDescent="0.2">
      <c r="A3" s="50" t="s">
        <v>114</v>
      </c>
    </row>
    <row r="12" spans="1:2" x14ac:dyDescent="0.2">
      <c r="A12" s="62" t="s">
        <v>846</v>
      </c>
    </row>
    <row r="13" spans="1:2" hidden="1" x14ac:dyDescent="0.2">
      <c r="A13" s="96" t="s">
        <v>845</v>
      </c>
    </row>
    <row r="14" spans="1:2" x14ac:dyDescent="0.2">
      <c r="A14" s="96">
        <v>1.1029614514972701</v>
      </c>
    </row>
  </sheetData>
  <dataValidations count="1">
    <dataValidation type="decimal" allowBlank="1" showInputMessage="1" showErrorMessage="1" errorTitle="X-Author for Excel" error="Please enter a valid numeric value. Valid range for EUR &gt; USD is -10 to 10." promptTitle="X-Author for Excel" sqref="A13:A14" xr:uid="{00000000-0002-0000-0400-000000000000}">
      <formula1>-10</formula1>
      <formula2>10</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V35"/>
  <sheetViews>
    <sheetView zoomScaleNormal="100" zoomScaleSheetLayoutView="100" workbookViewId="0">
      <selection activeCell="A2" sqref="A2:V2"/>
    </sheetView>
  </sheetViews>
  <sheetFormatPr baseColWidth="10" defaultColWidth="9.1640625" defaultRowHeight="14" x14ac:dyDescent="0.2"/>
  <cols>
    <col min="1" max="3" width="25.83203125" style="10" customWidth="1" collapsed="1"/>
    <col min="4" max="4" width="23.5" style="10" bestFit="1" customWidth="1" collapsed="1"/>
    <col min="5" max="16384" width="9.1640625" style="10" collapsed="1"/>
  </cols>
  <sheetData>
    <row r="1" spans="1:22" ht="18" x14ac:dyDescent="0.2">
      <c r="A1" s="116" t="str">
        <f>IFERROR(VLOOKUP(PAAR!$B$10,Translation[],26,0),"")</f>
        <v>TRP Notes</v>
      </c>
      <c r="B1" s="116"/>
      <c r="C1" s="116"/>
      <c r="D1" s="116"/>
      <c r="E1" s="116"/>
      <c r="F1" s="116"/>
      <c r="G1" s="116"/>
      <c r="H1" s="116"/>
      <c r="I1" s="116"/>
      <c r="J1" s="116"/>
      <c r="K1" s="116"/>
      <c r="L1" s="116"/>
      <c r="M1" s="116"/>
      <c r="N1" s="116"/>
      <c r="O1" s="116"/>
      <c r="P1" s="116"/>
      <c r="Q1" s="116"/>
      <c r="R1" s="116"/>
      <c r="S1" s="116"/>
      <c r="T1" s="116"/>
      <c r="U1" s="116"/>
      <c r="V1" s="116"/>
    </row>
    <row r="2" spans="1:22" ht="90" customHeight="1" x14ac:dyDescent="0.2">
      <c r="A2" s="120" t="str">
        <f>IFERROR(VLOOKUP(PAAR!$B$10,Translation[],27,0),"")</f>
        <v>Instructions for Applicant:
• Select the corresponding module
• Select the corresponding intervention
• Enter the corresponding requested amount
• Enter the additional information you wish to add to the Brief Rationale section from the tab "Applicant-Candidat-Solicitante"</v>
      </c>
      <c r="B2" s="120"/>
      <c r="C2" s="120"/>
      <c r="D2" s="120"/>
      <c r="E2" s="120"/>
      <c r="F2" s="120"/>
      <c r="G2" s="120"/>
      <c r="H2" s="120"/>
      <c r="I2" s="120"/>
      <c r="J2" s="120"/>
      <c r="K2" s="120"/>
      <c r="L2" s="120"/>
      <c r="M2" s="120"/>
      <c r="N2" s="120"/>
      <c r="O2" s="120"/>
      <c r="P2" s="120"/>
      <c r="Q2" s="120"/>
      <c r="R2" s="120"/>
      <c r="S2" s="120"/>
      <c r="T2" s="120"/>
      <c r="U2" s="120"/>
      <c r="V2" s="120"/>
    </row>
    <row r="3" spans="1:22" ht="15" customHeight="1" x14ac:dyDescent="0.2">
      <c r="A3" s="32" t="str">
        <f>IFERROR(VLOOKUP(PAAR!$B$10,Translation[],28,0),"")</f>
        <v>Module</v>
      </c>
      <c r="B3" s="32" t="str">
        <f>IFERROR(VLOOKUP(PAAR!$B$10,Translation[],29,0),"")</f>
        <v>Intervention</v>
      </c>
      <c r="C3" s="32" t="str">
        <f>IFERROR(VLOOKUP(PAAR!$B$10,Translation[],30,0),"")</f>
        <v>Amount requested</v>
      </c>
      <c r="D3" s="121" t="str">
        <f>IFERROR(VLOOKUP(PAAR!$B$10,Translation[],31,0),"")</f>
        <v>Additional rationale</v>
      </c>
      <c r="E3" s="121"/>
      <c r="F3" s="121"/>
      <c r="G3" s="121"/>
      <c r="H3" s="121"/>
      <c r="I3" s="121"/>
      <c r="J3" s="121"/>
      <c r="K3" s="121"/>
      <c r="L3" s="121"/>
      <c r="M3" s="121"/>
      <c r="N3" s="121"/>
      <c r="O3" s="121"/>
      <c r="P3" s="121"/>
      <c r="Q3" s="121"/>
      <c r="R3" s="121"/>
      <c r="S3" s="121"/>
      <c r="T3" s="121"/>
      <c r="U3" s="121"/>
      <c r="V3" s="121"/>
    </row>
    <row r="4" spans="1:22" x14ac:dyDescent="0.2">
      <c r="A4" s="30"/>
      <c r="B4" s="30"/>
      <c r="C4" s="30"/>
      <c r="D4" s="119"/>
      <c r="E4" s="119"/>
      <c r="F4" s="119"/>
      <c r="G4" s="119"/>
      <c r="H4" s="119"/>
      <c r="I4" s="119"/>
      <c r="J4" s="119"/>
      <c r="K4" s="119"/>
      <c r="L4" s="119"/>
      <c r="M4" s="119"/>
      <c r="N4" s="119"/>
      <c r="O4" s="119"/>
      <c r="P4" s="119"/>
      <c r="Q4" s="119"/>
      <c r="R4" s="119"/>
      <c r="S4" s="119"/>
      <c r="T4" s="119"/>
      <c r="U4" s="119"/>
      <c r="V4" s="119"/>
    </row>
    <row r="5" spans="1:22" x14ac:dyDescent="0.2">
      <c r="A5" s="30"/>
      <c r="B5" s="30"/>
      <c r="C5" s="30"/>
      <c r="D5" s="119"/>
      <c r="E5" s="119"/>
      <c r="F5" s="119"/>
      <c r="G5" s="119"/>
      <c r="H5" s="119"/>
      <c r="I5" s="119"/>
      <c r="J5" s="119"/>
      <c r="K5" s="119"/>
      <c r="L5" s="119"/>
      <c r="M5" s="119"/>
      <c r="N5" s="119"/>
      <c r="O5" s="119"/>
      <c r="P5" s="119"/>
      <c r="Q5" s="119"/>
      <c r="R5" s="119"/>
      <c r="S5" s="119"/>
      <c r="T5" s="119"/>
      <c r="U5" s="119"/>
      <c r="V5" s="119"/>
    </row>
    <row r="6" spans="1:22" x14ac:dyDescent="0.2">
      <c r="A6" s="30"/>
      <c r="B6" s="30"/>
      <c r="C6" s="30"/>
      <c r="D6" s="119"/>
      <c r="E6" s="119"/>
      <c r="F6" s="119"/>
      <c r="G6" s="119"/>
      <c r="H6" s="119"/>
      <c r="I6" s="119"/>
      <c r="J6" s="119"/>
      <c r="K6" s="119"/>
      <c r="L6" s="119"/>
      <c r="M6" s="119"/>
      <c r="N6" s="119"/>
      <c r="O6" s="119"/>
      <c r="P6" s="119"/>
      <c r="Q6" s="119"/>
      <c r="R6" s="119"/>
      <c r="S6" s="119"/>
      <c r="T6" s="119"/>
      <c r="U6" s="119"/>
      <c r="V6" s="119"/>
    </row>
    <row r="7" spans="1:22" x14ac:dyDescent="0.2">
      <c r="A7" s="30"/>
      <c r="B7" s="30"/>
      <c r="C7" s="30"/>
      <c r="D7" s="119"/>
      <c r="E7" s="119"/>
      <c r="F7" s="119"/>
      <c r="G7" s="119"/>
      <c r="H7" s="119"/>
      <c r="I7" s="119"/>
      <c r="J7" s="119"/>
      <c r="K7" s="119"/>
      <c r="L7" s="119"/>
      <c r="M7" s="119"/>
      <c r="N7" s="119"/>
      <c r="O7" s="119"/>
      <c r="P7" s="119"/>
      <c r="Q7" s="119"/>
      <c r="R7" s="119"/>
      <c r="S7" s="119"/>
      <c r="T7" s="119"/>
      <c r="U7" s="119"/>
      <c r="V7" s="119"/>
    </row>
    <row r="8" spans="1:22" x14ac:dyDescent="0.2">
      <c r="A8" s="30"/>
      <c r="B8" s="30"/>
      <c r="C8" s="30"/>
      <c r="D8" s="119"/>
      <c r="E8" s="119"/>
      <c r="F8" s="119"/>
      <c r="G8" s="119"/>
      <c r="H8" s="119"/>
      <c r="I8" s="119"/>
      <c r="J8" s="119"/>
      <c r="K8" s="119"/>
      <c r="L8" s="119"/>
      <c r="M8" s="119"/>
      <c r="N8" s="119"/>
      <c r="O8" s="119"/>
      <c r="P8" s="119"/>
      <c r="Q8" s="119"/>
      <c r="R8" s="119"/>
      <c r="S8" s="119"/>
      <c r="T8" s="119"/>
      <c r="U8" s="119"/>
      <c r="V8" s="119"/>
    </row>
    <row r="9" spans="1:22" x14ac:dyDescent="0.2">
      <c r="A9" s="30"/>
      <c r="B9" s="30"/>
      <c r="C9" s="30"/>
      <c r="D9" s="119"/>
      <c r="E9" s="119"/>
      <c r="F9" s="119"/>
      <c r="G9" s="119"/>
      <c r="H9" s="119"/>
      <c r="I9" s="119"/>
      <c r="J9" s="119"/>
      <c r="K9" s="119"/>
      <c r="L9" s="119"/>
      <c r="M9" s="119"/>
      <c r="N9" s="119"/>
      <c r="O9" s="119"/>
      <c r="P9" s="119"/>
      <c r="Q9" s="119"/>
      <c r="R9" s="119"/>
      <c r="S9" s="119"/>
      <c r="T9" s="119"/>
      <c r="U9" s="119"/>
      <c r="V9" s="119"/>
    </row>
    <row r="10" spans="1:22" x14ac:dyDescent="0.2">
      <c r="A10" s="30"/>
      <c r="B10" s="30"/>
      <c r="C10" s="30"/>
      <c r="D10" s="119"/>
      <c r="E10" s="119"/>
      <c r="F10" s="119"/>
      <c r="G10" s="119"/>
      <c r="H10" s="119"/>
      <c r="I10" s="119"/>
      <c r="J10" s="119"/>
      <c r="K10" s="119"/>
      <c r="L10" s="119"/>
      <c r="M10" s="119"/>
      <c r="N10" s="119"/>
      <c r="O10" s="119"/>
      <c r="P10" s="119"/>
      <c r="Q10" s="119"/>
      <c r="R10" s="119"/>
      <c r="S10" s="119"/>
      <c r="T10" s="119"/>
      <c r="U10" s="119"/>
      <c r="V10" s="119"/>
    </row>
    <row r="11" spans="1:22" x14ac:dyDescent="0.2">
      <c r="A11" s="30"/>
      <c r="B11" s="30"/>
      <c r="C11" s="30"/>
      <c r="D11" s="119"/>
      <c r="E11" s="119"/>
      <c r="F11" s="119"/>
      <c r="G11" s="119"/>
      <c r="H11" s="119"/>
      <c r="I11" s="119"/>
      <c r="J11" s="119"/>
      <c r="K11" s="119"/>
      <c r="L11" s="119"/>
      <c r="M11" s="119"/>
      <c r="N11" s="119"/>
      <c r="O11" s="119"/>
      <c r="P11" s="119"/>
      <c r="Q11" s="119"/>
      <c r="R11" s="119"/>
      <c r="S11" s="119"/>
      <c r="T11" s="119"/>
      <c r="U11" s="119"/>
      <c r="V11" s="119"/>
    </row>
    <row r="12" spans="1:22" x14ac:dyDescent="0.2">
      <c r="A12" s="30"/>
      <c r="B12" s="30"/>
      <c r="C12" s="30"/>
      <c r="D12" s="119"/>
      <c r="E12" s="119"/>
      <c r="F12" s="119"/>
      <c r="G12" s="119"/>
      <c r="H12" s="119"/>
      <c r="I12" s="119"/>
      <c r="J12" s="119"/>
      <c r="K12" s="119"/>
      <c r="L12" s="119"/>
      <c r="M12" s="119"/>
      <c r="N12" s="119"/>
      <c r="O12" s="119"/>
      <c r="P12" s="119"/>
      <c r="Q12" s="119"/>
      <c r="R12" s="119"/>
      <c r="S12" s="119"/>
      <c r="T12" s="119"/>
      <c r="U12" s="119"/>
      <c r="V12" s="119"/>
    </row>
    <row r="13" spans="1:22" x14ac:dyDescent="0.2">
      <c r="A13" s="30"/>
      <c r="B13" s="30"/>
      <c r="C13" s="30"/>
      <c r="D13" s="119"/>
      <c r="E13" s="119"/>
      <c r="F13" s="119"/>
      <c r="G13" s="119"/>
      <c r="H13" s="119"/>
      <c r="I13" s="119"/>
      <c r="J13" s="119"/>
      <c r="K13" s="119"/>
      <c r="L13" s="119"/>
      <c r="M13" s="119"/>
      <c r="N13" s="119"/>
      <c r="O13" s="119"/>
      <c r="P13" s="119"/>
      <c r="Q13" s="119"/>
      <c r="R13" s="119"/>
      <c r="S13" s="119"/>
      <c r="T13" s="119"/>
      <c r="U13" s="119"/>
      <c r="V13" s="119"/>
    </row>
    <row r="14" spans="1:22" x14ac:dyDescent="0.2">
      <c r="A14" s="30"/>
      <c r="B14" s="30"/>
      <c r="C14" s="30"/>
      <c r="D14" s="119"/>
      <c r="E14" s="119"/>
      <c r="F14" s="119"/>
      <c r="G14" s="119"/>
      <c r="H14" s="119"/>
      <c r="I14" s="119"/>
      <c r="J14" s="119"/>
      <c r="K14" s="119"/>
      <c r="L14" s="119"/>
      <c r="M14" s="119"/>
      <c r="N14" s="119"/>
      <c r="O14" s="119"/>
      <c r="P14" s="119"/>
      <c r="Q14" s="119"/>
      <c r="R14" s="119"/>
      <c r="S14" s="119"/>
      <c r="T14" s="119"/>
      <c r="U14" s="119"/>
      <c r="V14" s="119"/>
    </row>
    <row r="15" spans="1:22" x14ac:dyDescent="0.2">
      <c r="A15" s="30"/>
      <c r="B15" s="30"/>
      <c r="C15" s="30"/>
      <c r="D15" s="119"/>
      <c r="E15" s="119"/>
      <c r="F15" s="119"/>
      <c r="G15" s="119"/>
      <c r="H15" s="119"/>
      <c r="I15" s="119"/>
      <c r="J15" s="119"/>
      <c r="K15" s="119"/>
      <c r="L15" s="119"/>
      <c r="M15" s="119"/>
      <c r="N15" s="119"/>
      <c r="O15" s="119"/>
      <c r="P15" s="119"/>
      <c r="Q15" s="119"/>
      <c r="R15" s="119"/>
      <c r="S15" s="119"/>
      <c r="T15" s="119"/>
      <c r="U15" s="119"/>
      <c r="V15" s="119"/>
    </row>
    <row r="16" spans="1:22" x14ac:dyDescent="0.2">
      <c r="A16" s="30"/>
      <c r="B16" s="30"/>
      <c r="C16" s="30"/>
      <c r="D16" s="119"/>
      <c r="E16" s="119"/>
      <c r="F16" s="119"/>
      <c r="G16" s="119"/>
      <c r="H16" s="119"/>
      <c r="I16" s="119"/>
      <c r="J16" s="119"/>
      <c r="K16" s="119"/>
      <c r="L16" s="119"/>
      <c r="M16" s="119"/>
      <c r="N16" s="119"/>
      <c r="O16" s="119"/>
      <c r="P16" s="119"/>
      <c r="Q16" s="119"/>
      <c r="R16" s="119"/>
      <c r="S16" s="119"/>
      <c r="T16" s="119"/>
      <c r="U16" s="119"/>
      <c r="V16" s="119"/>
    </row>
    <row r="17" spans="1:22" x14ac:dyDescent="0.2">
      <c r="A17" s="30"/>
      <c r="B17" s="30"/>
      <c r="C17" s="30"/>
      <c r="D17" s="119"/>
      <c r="E17" s="119"/>
      <c r="F17" s="119"/>
      <c r="G17" s="119"/>
      <c r="H17" s="119"/>
      <c r="I17" s="119"/>
      <c r="J17" s="119"/>
      <c r="K17" s="119"/>
      <c r="L17" s="119"/>
      <c r="M17" s="119"/>
      <c r="N17" s="119"/>
      <c r="O17" s="119"/>
      <c r="P17" s="119"/>
      <c r="Q17" s="119"/>
      <c r="R17" s="119"/>
      <c r="S17" s="119"/>
      <c r="T17" s="119"/>
      <c r="U17" s="119"/>
      <c r="V17" s="119"/>
    </row>
    <row r="18" spans="1:22" x14ac:dyDescent="0.2">
      <c r="A18" s="30"/>
      <c r="B18" s="30"/>
      <c r="C18" s="30"/>
      <c r="D18" s="119"/>
      <c r="E18" s="119"/>
      <c r="F18" s="119"/>
      <c r="G18" s="119"/>
      <c r="H18" s="119"/>
      <c r="I18" s="119"/>
      <c r="J18" s="119"/>
      <c r="K18" s="119"/>
      <c r="L18" s="119"/>
      <c r="M18" s="119"/>
      <c r="N18" s="119"/>
      <c r="O18" s="119"/>
      <c r="P18" s="119"/>
      <c r="Q18" s="119"/>
      <c r="R18" s="119"/>
      <c r="S18" s="119"/>
      <c r="T18" s="119"/>
      <c r="U18" s="119"/>
      <c r="V18" s="119"/>
    </row>
    <row r="19" spans="1:22" x14ac:dyDescent="0.2">
      <c r="A19" s="30"/>
      <c r="B19" s="30"/>
      <c r="C19" s="30"/>
      <c r="D19" s="119"/>
      <c r="E19" s="119"/>
      <c r="F19" s="119"/>
      <c r="G19" s="119"/>
      <c r="H19" s="119"/>
      <c r="I19" s="119"/>
      <c r="J19" s="119"/>
      <c r="K19" s="119"/>
      <c r="L19" s="119"/>
      <c r="M19" s="119"/>
      <c r="N19" s="119"/>
      <c r="O19" s="119"/>
      <c r="P19" s="119"/>
      <c r="Q19" s="119"/>
      <c r="R19" s="119"/>
      <c r="S19" s="119"/>
      <c r="T19" s="119"/>
      <c r="U19" s="119"/>
      <c r="V19" s="119"/>
    </row>
    <row r="20" spans="1:22" x14ac:dyDescent="0.2">
      <c r="A20" s="30"/>
      <c r="B20" s="30"/>
      <c r="C20" s="30"/>
      <c r="D20" s="119"/>
      <c r="E20" s="119"/>
      <c r="F20" s="119"/>
      <c r="G20" s="119"/>
      <c r="H20" s="119"/>
      <c r="I20" s="119"/>
      <c r="J20" s="119"/>
      <c r="K20" s="119"/>
      <c r="L20" s="119"/>
      <c r="M20" s="119"/>
      <c r="N20" s="119"/>
      <c r="O20" s="119"/>
      <c r="P20" s="119"/>
      <c r="Q20" s="119"/>
      <c r="R20" s="119"/>
      <c r="S20" s="119"/>
      <c r="T20" s="119"/>
      <c r="U20" s="119"/>
      <c r="V20" s="119"/>
    </row>
    <row r="21" spans="1:22" x14ac:dyDescent="0.2">
      <c r="A21" s="30"/>
      <c r="B21" s="30"/>
      <c r="C21" s="30"/>
      <c r="D21" s="119"/>
      <c r="E21" s="119"/>
      <c r="F21" s="119"/>
      <c r="G21" s="119"/>
      <c r="H21" s="119"/>
      <c r="I21" s="119"/>
      <c r="J21" s="119"/>
      <c r="K21" s="119"/>
      <c r="L21" s="119"/>
      <c r="M21" s="119"/>
      <c r="N21" s="119"/>
      <c r="O21" s="119"/>
      <c r="P21" s="119"/>
      <c r="Q21" s="119"/>
      <c r="R21" s="119"/>
      <c r="S21" s="119"/>
      <c r="T21" s="119"/>
      <c r="U21" s="119"/>
      <c r="V21" s="119"/>
    </row>
    <row r="22" spans="1:22" x14ac:dyDescent="0.2">
      <c r="A22" s="30"/>
      <c r="B22" s="30"/>
      <c r="C22" s="30"/>
      <c r="D22" s="119"/>
      <c r="E22" s="119"/>
      <c r="F22" s="119"/>
      <c r="G22" s="119"/>
      <c r="H22" s="119"/>
      <c r="I22" s="119"/>
      <c r="J22" s="119"/>
      <c r="K22" s="119"/>
      <c r="L22" s="119"/>
      <c r="M22" s="119"/>
      <c r="N22" s="119"/>
      <c r="O22" s="119"/>
      <c r="P22" s="119"/>
      <c r="Q22" s="119"/>
      <c r="R22" s="119"/>
      <c r="S22" s="119"/>
      <c r="T22" s="119"/>
      <c r="U22" s="119"/>
      <c r="V22" s="119"/>
    </row>
    <row r="23" spans="1:22" x14ac:dyDescent="0.2">
      <c r="A23" s="30"/>
      <c r="B23" s="30"/>
      <c r="C23" s="30"/>
      <c r="D23" s="119"/>
      <c r="E23" s="119"/>
      <c r="F23" s="119"/>
      <c r="G23" s="119"/>
      <c r="H23" s="119"/>
      <c r="I23" s="119"/>
      <c r="J23" s="119"/>
      <c r="K23" s="119"/>
      <c r="L23" s="119"/>
      <c r="M23" s="119"/>
      <c r="N23" s="119"/>
      <c r="O23" s="119"/>
      <c r="P23" s="119"/>
      <c r="Q23" s="119"/>
      <c r="R23" s="119"/>
      <c r="S23" s="119"/>
      <c r="T23" s="119"/>
      <c r="U23" s="119"/>
      <c r="V23" s="119"/>
    </row>
    <row r="24" spans="1:22" x14ac:dyDescent="0.2">
      <c r="A24" s="30"/>
      <c r="B24" s="30"/>
      <c r="C24" s="30"/>
      <c r="D24" s="119"/>
      <c r="E24" s="119"/>
      <c r="F24" s="119"/>
      <c r="G24" s="119"/>
      <c r="H24" s="119"/>
      <c r="I24" s="119"/>
      <c r="J24" s="119"/>
      <c r="K24" s="119"/>
      <c r="L24" s="119"/>
      <c r="M24" s="119"/>
      <c r="N24" s="119"/>
      <c r="O24" s="119"/>
      <c r="P24" s="119"/>
      <c r="Q24" s="119"/>
      <c r="R24" s="119"/>
      <c r="S24" s="119"/>
      <c r="T24" s="119"/>
      <c r="U24" s="119"/>
      <c r="V24" s="119"/>
    </row>
    <row r="25" spans="1:22" x14ac:dyDescent="0.2">
      <c r="A25" s="30"/>
      <c r="B25" s="30"/>
      <c r="C25" s="30"/>
      <c r="D25" s="119"/>
      <c r="E25" s="119"/>
      <c r="F25" s="119"/>
      <c r="G25" s="119"/>
      <c r="H25" s="119"/>
      <c r="I25" s="119"/>
      <c r="J25" s="119"/>
      <c r="K25" s="119"/>
      <c r="L25" s="119"/>
      <c r="M25" s="119"/>
      <c r="N25" s="119"/>
      <c r="O25" s="119"/>
      <c r="P25" s="119"/>
      <c r="Q25" s="119"/>
      <c r="R25" s="119"/>
      <c r="S25" s="119"/>
      <c r="T25" s="119"/>
      <c r="U25" s="119"/>
      <c r="V25" s="119"/>
    </row>
    <row r="26" spans="1:22" x14ac:dyDescent="0.2">
      <c r="A26" s="30"/>
      <c r="B26" s="30"/>
      <c r="C26" s="30"/>
      <c r="D26" s="119"/>
      <c r="E26" s="119"/>
      <c r="F26" s="119"/>
      <c r="G26" s="119"/>
      <c r="H26" s="119"/>
      <c r="I26" s="119"/>
      <c r="J26" s="119"/>
      <c r="K26" s="119"/>
      <c r="L26" s="119"/>
      <c r="M26" s="119"/>
      <c r="N26" s="119"/>
      <c r="O26" s="119"/>
      <c r="P26" s="119"/>
      <c r="Q26" s="119"/>
      <c r="R26" s="119"/>
      <c r="S26" s="119"/>
      <c r="T26" s="119"/>
      <c r="U26" s="119"/>
      <c r="V26" s="119"/>
    </row>
    <row r="27" spans="1:22" x14ac:dyDescent="0.2">
      <c r="A27" s="30"/>
      <c r="B27" s="30"/>
      <c r="C27" s="30"/>
      <c r="D27" s="119"/>
      <c r="E27" s="119"/>
      <c r="F27" s="119"/>
      <c r="G27" s="119"/>
      <c r="H27" s="119"/>
      <c r="I27" s="119"/>
      <c r="J27" s="119"/>
      <c r="K27" s="119"/>
      <c r="L27" s="119"/>
      <c r="M27" s="119"/>
      <c r="N27" s="119"/>
      <c r="O27" s="119"/>
      <c r="P27" s="119"/>
      <c r="Q27" s="119"/>
      <c r="R27" s="119"/>
      <c r="S27" s="119"/>
      <c r="T27" s="119"/>
      <c r="U27" s="119"/>
      <c r="V27" s="119"/>
    </row>
    <row r="28" spans="1:22" x14ac:dyDescent="0.2">
      <c r="A28" s="30"/>
      <c r="B28" s="30"/>
      <c r="C28" s="30"/>
      <c r="D28" s="119"/>
      <c r="E28" s="119"/>
      <c r="F28" s="119"/>
      <c r="G28" s="119"/>
      <c r="H28" s="119"/>
      <c r="I28" s="119"/>
      <c r="J28" s="119"/>
      <c r="K28" s="119"/>
      <c r="L28" s="119"/>
      <c r="M28" s="119"/>
      <c r="N28" s="119"/>
      <c r="O28" s="119"/>
      <c r="P28" s="119"/>
      <c r="Q28" s="119"/>
      <c r="R28" s="119"/>
      <c r="S28" s="119"/>
      <c r="T28" s="119"/>
      <c r="U28" s="119"/>
      <c r="V28" s="119"/>
    </row>
    <row r="29" spans="1:22" x14ac:dyDescent="0.2">
      <c r="A29" s="30"/>
      <c r="B29" s="30"/>
      <c r="C29" s="30"/>
      <c r="D29" s="119"/>
      <c r="E29" s="119"/>
      <c r="F29" s="119"/>
      <c r="G29" s="119"/>
      <c r="H29" s="119"/>
      <c r="I29" s="119"/>
      <c r="J29" s="119"/>
      <c r="K29" s="119"/>
      <c r="L29" s="119"/>
      <c r="M29" s="119"/>
      <c r="N29" s="119"/>
      <c r="O29" s="119"/>
      <c r="P29" s="119"/>
      <c r="Q29" s="119"/>
      <c r="R29" s="119"/>
      <c r="S29" s="119"/>
      <c r="T29" s="119"/>
      <c r="U29" s="119"/>
      <c r="V29" s="119"/>
    </row>
    <row r="30" spans="1:22" x14ac:dyDescent="0.2">
      <c r="A30" s="30"/>
      <c r="B30" s="30"/>
      <c r="C30" s="30"/>
      <c r="D30" s="119"/>
      <c r="E30" s="119"/>
      <c r="F30" s="119"/>
      <c r="G30" s="119"/>
      <c r="H30" s="119"/>
      <c r="I30" s="119"/>
      <c r="J30" s="119"/>
      <c r="K30" s="119"/>
      <c r="L30" s="119"/>
      <c r="M30" s="119"/>
      <c r="N30" s="119"/>
      <c r="O30" s="119"/>
      <c r="P30" s="119"/>
      <c r="Q30" s="119"/>
      <c r="R30" s="119"/>
      <c r="S30" s="119"/>
      <c r="T30" s="119"/>
      <c r="U30" s="119"/>
      <c r="V30" s="119"/>
    </row>
    <row r="31" spans="1:22" x14ac:dyDescent="0.2">
      <c r="A31" s="30"/>
      <c r="B31" s="30"/>
      <c r="C31" s="30"/>
      <c r="D31" s="119"/>
      <c r="E31" s="119"/>
      <c r="F31" s="119"/>
      <c r="G31" s="119"/>
      <c r="H31" s="119"/>
      <c r="I31" s="119"/>
      <c r="J31" s="119"/>
      <c r="K31" s="119"/>
      <c r="L31" s="119"/>
      <c r="M31" s="119"/>
      <c r="N31" s="119"/>
      <c r="O31" s="119"/>
      <c r="P31" s="119"/>
      <c r="Q31" s="119"/>
      <c r="R31" s="119"/>
      <c r="S31" s="119"/>
      <c r="T31" s="119"/>
      <c r="U31" s="119"/>
      <c r="V31" s="119"/>
    </row>
    <row r="32" spans="1:22" x14ac:dyDescent="0.2">
      <c r="A32" s="30"/>
      <c r="B32" s="30"/>
      <c r="C32" s="30"/>
      <c r="D32" s="119"/>
      <c r="E32" s="119"/>
      <c r="F32" s="119"/>
      <c r="G32" s="119"/>
      <c r="H32" s="119"/>
      <c r="I32" s="119"/>
      <c r="J32" s="119"/>
      <c r="K32" s="119"/>
      <c r="L32" s="119"/>
      <c r="M32" s="119"/>
      <c r="N32" s="119"/>
      <c r="O32" s="119"/>
      <c r="P32" s="119"/>
      <c r="Q32" s="119"/>
      <c r="R32" s="119"/>
      <c r="S32" s="119"/>
      <c r="T32" s="119"/>
      <c r="U32" s="119"/>
      <c r="V32" s="119"/>
    </row>
    <row r="33" spans="1:22" x14ac:dyDescent="0.2">
      <c r="A33" s="30"/>
      <c r="B33" s="30"/>
      <c r="C33" s="30"/>
      <c r="D33" s="119"/>
      <c r="E33" s="119"/>
      <c r="F33" s="119"/>
      <c r="G33" s="119"/>
      <c r="H33" s="119"/>
      <c r="I33" s="119"/>
      <c r="J33" s="119"/>
      <c r="K33" s="119"/>
      <c r="L33" s="119"/>
      <c r="M33" s="119"/>
      <c r="N33" s="119"/>
      <c r="O33" s="119"/>
      <c r="P33" s="119"/>
      <c r="Q33" s="119"/>
      <c r="R33" s="119"/>
      <c r="S33" s="119"/>
      <c r="T33" s="119"/>
      <c r="U33" s="119"/>
      <c r="V33" s="119"/>
    </row>
    <row r="34" spans="1:22" x14ac:dyDescent="0.2">
      <c r="A34" s="30"/>
      <c r="B34" s="30"/>
      <c r="C34" s="30"/>
      <c r="D34" s="119"/>
      <c r="E34" s="119"/>
      <c r="F34" s="119"/>
      <c r="G34" s="119"/>
      <c r="H34" s="119"/>
      <c r="I34" s="119"/>
      <c r="J34" s="119"/>
      <c r="K34" s="119"/>
      <c r="L34" s="119"/>
      <c r="M34" s="119"/>
      <c r="N34" s="119"/>
      <c r="O34" s="119"/>
      <c r="P34" s="119"/>
      <c r="Q34" s="119"/>
      <c r="R34" s="119"/>
      <c r="S34" s="119"/>
      <c r="T34" s="119"/>
      <c r="U34" s="119"/>
      <c r="V34" s="119"/>
    </row>
    <row r="35" spans="1:22" x14ac:dyDescent="0.2">
      <c r="A35" s="30"/>
      <c r="B35" s="30"/>
      <c r="C35" s="30"/>
      <c r="D35" s="119"/>
      <c r="E35" s="119"/>
      <c r="F35" s="119"/>
      <c r="G35" s="119"/>
      <c r="H35" s="119"/>
      <c r="I35" s="119"/>
      <c r="J35" s="119"/>
      <c r="K35" s="119"/>
      <c r="L35" s="119"/>
      <c r="M35" s="119"/>
      <c r="N35" s="119"/>
      <c r="O35" s="119"/>
      <c r="P35" s="119"/>
      <c r="Q35" s="119"/>
      <c r="R35" s="119"/>
      <c r="S35" s="119"/>
      <c r="T35" s="119"/>
      <c r="U35" s="119"/>
      <c r="V35" s="119"/>
    </row>
  </sheetData>
  <sheetProtection formatRows="0" insertRows="0"/>
  <mergeCells count="35">
    <mergeCell ref="A1:V1"/>
    <mergeCell ref="A2:V2"/>
    <mergeCell ref="D3:V3"/>
    <mergeCell ref="D15:V15"/>
    <mergeCell ref="D4:V4"/>
    <mergeCell ref="D5:V5"/>
    <mergeCell ref="D6:V6"/>
    <mergeCell ref="D7:V7"/>
    <mergeCell ref="D8:V8"/>
    <mergeCell ref="D9:V9"/>
    <mergeCell ref="D10:V10"/>
    <mergeCell ref="D11:V11"/>
    <mergeCell ref="D12:V12"/>
    <mergeCell ref="D13:V13"/>
    <mergeCell ref="D14:V14"/>
    <mergeCell ref="D27:V27"/>
    <mergeCell ref="D16:V16"/>
    <mergeCell ref="D17:V17"/>
    <mergeCell ref="D18:V18"/>
    <mergeCell ref="D19:V19"/>
    <mergeCell ref="D20:V20"/>
    <mergeCell ref="D21:V21"/>
    <mergeCell ref="D22:V22"/>
    <mergeCell ref="D23:V23"/>
    <mergeCell ref="D24:V24"/>
    <mergeCell ref="D25:V25"/>
    <mergeCell ref="D26:V26"/>
    <mergeCell ref="D34:V34"/>
    <mergeCell ref="D35:V35"/>
    <mergeCell ref="D28:V28"/>
    <mergeCell ref="D29:V29"/>
    <mergeCell ref="D30:V30"/>
    <mergeCell ref="D31:V31"/>
    <mergeCell ref="D32:V32"/>
    <mergeCell ref="D33:V33"/>
  </mergeCells>
  <dataValidations count="3">
    <dataValidation type="decimal" operator="greaterThanOrEqual" allowBlank="1" showInputMessage="1" showErrorMessage="1" sqref="C4:C35" xr:uid="{00000000-0002-0000-0500-000000000000}">
      <formula1>0</formula1>
    </dataValidation>
    <dataValidation type="list" allowBlank="1" showInputMessage="1" showErrorMessage="1" sqref="A4:A35" xr:uid="{00000000-0002-0000-0500-000001000000}">
      <formula1>Module</formula1>
    </dataValidation>
    <dataValidation type="list" allowBlank="1" showInputMessage="1" showErrorMessage="1" sqref="B4:B35" xr:uid="{00000000-0002-0000-0500-000002000000}">
      <formula1>ADD_Intervention</formula1>
    </dataValidation>
  </dataValidations>
  <pageMargins left="0.7" right="0.7" top="0.75" bottom="0.75" header="0.3" footer="0.3"/>
  <pageSetup paperSize="9" scale="3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sheetPr>
  <dimension ref="A2:P329"/>
  <sheetViews>
    <sheetView zoomScale="80" zoomScaleNormal="80" workbookViewId="0">
      <selection activeCell="B2" sqref="B2"/>
    </sheetView>
  </sheetViews>
  <sheetFormatPr baseColWidth="10" defaultColWidth="8.83203125" defaultRowHeight="15" x14ac:dyDescent="0.2"/>
  <cols>
    <col min="1" max="1" width="70.83203125" customWidth="1"/>
    <col min="2" max="2" width="48.83203125" customWidth="1"/>
    <col min="3" max="3" width="19.5" customWidth="1"/>
    <col min="4" max="4" width="18.5" customWidth="1"/>
    <col min="5" max="5" width="18.1640625" customWidth="1"/>
    <col min="6" max="6" width="16.1640625" customWidth="1"/>
    <col min="7" max="7" width="20.83203125" customWidth="1"/>
    <col min="8" max="8" width="22.83203125" customWidth="1"/>
    <col min="9" max="9" width="16.5" bestFit="1" customWidth="1"/>
    <col min="10" max="10" width="14.83203125" customWidth="1"/>
    <col min="11" max="11" width="50.83203125" customWidth="1"/>
  </cols>
  <sheetData>
    <row r="2" spans="1:16" x14ac:dyDescent="0.2">
      <c r="A2" s="35" t="s">
        <v>770</v>
      </c>
      <c r="B2" s="49" t="s">
        <v>1054</v>
      </c>
      <c r="C2" s="35" t="s">
        <v>776</v>
      </c>
      <c r="D2" s="91" t="s">
        <v>1056</v>
      </c>
      <c r="E2" t="s">
        <v>800</v>
      </c>
      <c r="F2" s="53">
        <f>COUNTA(PAAR!D29:D213)-SUMPRODUCT(COUNTIF(PAAR!D29:D213,"--select--"))</f>
        <v>26</v>
      </c>
    </row>
    <row r="3" spans="1:16" x14ac:dyDescent="0.2">
      <c r="A3" s="35" t="s">
        <v>774</v>
      </c>
      <c r="B3" s="92" t="s">
        <v>1055</v>
      </c>
      <c r="C3" s="35" t="s">
        <v>777</v>
      </c>
      <c r="D3" s="91" t="s">
        <v>1057</v>
      </c>
      <c r="F3" t="s">
        <v>817</v>
      </c>
      <c r="I3" t="str">
        <f>SUBSTITUTE($D3,H4&amp;",",)</f>
        <v xml:space="preserve"> Tuberculosis</v>
      </c>
      <c r="J3" t="str">
        <f>SUBSTITUTE(I3,I4&amp;",",)</f>
        <v xml:space="preserve"> Tuberculosis</v>
      </c>
      <c r="K3" t="str">
        <f>IF(SUBSTITUTE(J3,J4&amp;",",)=I3,"",SUBSTITUTE(J3,J4&amp;",",))</f>
        <v/>
      </c>
      <c r="L3" t="str">
        <f t="shared" ref="L3:P3" si="0">IF(SUBSTITUTE(K3,K4&amp;",",)=J3,"",SUBSTITUTE(K3,K4&amp;",",))</f>
        <v/>
      </c>
      <c r="M3" t="str">
        <f t="shared" si="0"/>
        <v/>
      </c>
      <c r="N3" t="str">
        <f t="shared" si="0"/>
        <v/>
      </c>
      <c r="O3" t="str">
        <f t="shared" si="0"/>
        <v/>
      </c>
      <c r="P3" t="str">
        <f t="shared" si="0"/>
        <v/>
      </c>
    </row>
    <row r="4" spans="1:16" x14ac:dyDescent="0.2">
      <c r="A4" s="35" t="s">
        <v>775</v>
      </c>
      <c r="B4" s="92"/>
      <c r="C4" s="35" t="s">
        <v>778</v>
      </c>
      <c r="D4" s="91" t="s">
        <v>110</v>
      </c>
      <c r="F4" t="s">
        <v>818</v>
      </c>
      <c r="G4" t="s">
        <v>842</v>
      </c>
      <c r="H4" t="str">
        <f>IFERROR(LEFT(D3,FIND(",",D3)-1),D3)</f>
        <v>HIV/AIDS</v>
      </c>
      <c r="I4" t="str">
        <f t="shared" ref="I4:J4" si="1">IF(IFERROR(LEFT(I3,FIND(",",I3)-1),I3)=H4,"",IFERROR(LEFT(I3,FIND(",",I3)-1),I3))</f>
        <v xml:space="preserve"> Tuberculosis</v>
      </c>
      <c r="J4" t="str">
        <f t="shared" si="1"/>
        <v/>
      </c>
      <c r="K4" t="str">
        <f t="shared" ref="K4" si="2">IF(IFERROR(LEFT(K3,FIND(",",K3)-1),K3)=J4,"",IFERROR(LEFT(K3,FIND(",",K3)-1),K3))</f>
        <v/>
      </c>
      <c r="L4" t="str">
        <f t="shared" ref="L4" si="3">IF(IFERROR(LEFT(L3,FIND(",",L3)-1),L3)=K4,"",IFERROR(LEFT(L3,FIND(",",L3)-1),L3))</f>
        <v/>
      </c>
      <c r="M4" t="str">
        <f t="shared" ref="M4" si="4">IF(IFERROR(LEFT(M3,FIND(",",M3)-1),M3)=L4,"",IFERROR(LEFT(M3,FIND(",",M3)-1),M3))</f>
        <v/>
      </c>
      <c r="N4" t="str">
        <f t="shared" ref="N4" si="5">IF(IFERROR(LEFT(N3,FIND(",",N3)-1),N3)=M4,"",IFERROR(LEFT(N3,FIND(",",N3)-1),N3))</f>
        <v/>
      </c>
      <c r="O4" t="str">
        <f t="shared" ref="O4" si="6">IF(IFERROR(LEFT(O3,FIND(",",O3)-1),O3)=N4,"",IFERROR(LEFT(O3,FIND(",",O3)-1),O3))</f>
        <v/>
      </c>
      <c r="P4" t="str">
        <f t="shared" ref="P4" si="7">IF(IFERROR(LEFT(P3,FIND(",",P3)-1),P3)=O4,"",IFERROR(LEFT(P3,FIND(",",P3)-1),P3))</f>
        <v/>
      </c>
    </row>
    <row r="5" spans="1:16" x14ac:dyDescent="0.2">
      <c r="A5" s="46" t="s">
        <v>847</v>
      </c>
      <c r="B5" s="47">
        <f ca="1">INDIRECT("Setup!A14")</f>
        <v>1.1029614514972701</v>
      </c>
      <c r="C5" t="s">
        <v>11</v>
      </c>
      <c r="D5" t="s">
        <v>1059</v>
      </c>
      <c r="F5" t="s">
        <v>819</v>
      </c>
    </row>
    <row r="6" spans="1:16" x14ac:dyDescent="0.2">
      <c r="A6" s="46" t="s">
        <v>789</v>
      </c>
      <c r="B6" t="s">
        <v>1058</v>
      </c>
      <c r="C6" t="s">
        <v>790</v>
      </c>
    </row>
    <row r="7" spans="1:16" x14ac:dyDescent="0.2">
      <c r="A7" s="46" t="s">
        <v>802</v>
      </c>
      <c r="B7" s="91"/>
      <c r="C7" s="46" t="s">
        <v>804</v>
      </c>
      <c r="D7" s="91" t="s">
        <v>1635</v>
      </c>
      <c r="E7" t="s">
        <v>841</v>
      </c>
    </row>
    <row r="8" spans="1:16" x14ac:dyDescent="0.2">
      <c r="A8" s="46" t="s">
        <v>803</v>
      </c>
      <c r="B8" t="str">
        <f xml:space="preserve"> CONCATENATE($D$7,"/",$B$7)</f>
        <v>Geography_131/FundingOpportunity_15/</v>
      </c>
      <c r="C8" s="46" t="s">
        <v>795</v>
      </c>
      <c r="D8" t="s">
        <v>1634</v>
      </c>
      <c r="E8" t="s">
        <v>873</v>
      </c>
      <c r="F8" s="91"/>
      <c r="G8" t="s">
        <v>874</v>
      </c>
      <c r="H8" s="91" t="s">
        <v>1060</v>
      </c>
    </row>
    <row r="9" spans="1:16" x14ac:dyDescent="0.2">
      <c r="A9" s="45"/>
      <c r="B9" s="42"/>
      <c r="C9" s="42"/>
      <c r="E9" s="45"/>
    </row>
    <row r="10" spans="1:16" x14ac:dyDescent="0.2">
      <c r="A10" s="55" t="s">
        <v>783</v>
      </c>
      <c r="B10" s="55"/>
      <c r="C10" s="55" t="s">
        <v>796</v>
      </c>
      <c r="D10" s="93" t="s">
        <v>844</v>
      </c>
      <c r="E10" s="55" t="s">
        <v>771</v>
      </c>
      <c r="F10" s="55" t="s">
        <v>772</v>
      </c>
      <c r="G10" s="55" t="s">
        <v>773</v>
      </c>
      <c r="H10" s="94" t="s">
        <v>770</v>
      </c>
      <c r="I10" s="95">
        <f>IFERROR(LOOKUP(2,1/(COUNTIF($I$9:I9,$C$11:$C$42)=0),$C$11:$C$42),IF($I$11=I9,"",IF(I9&lt;&gt;"",$I$11,"")))</f>
        <v>0</v>
      </c>
      <c r="J10" s="94" t="s">
        <v>861</v>
      </c>
      <c r="K10" s="94"/>
      <c r="L10" s="94" t="s">
        <v>871</v>
      </c>
    </row>
    <row r="11" spans="1:16" hidden="1" x14ac:dyDescent="0.2">
      <c r="A11" s="56" t="s">
        <v>780</v>
      </c>
      <c r="B11" s="57"/>
      <c r="C11" s="57" t="str">
        <f>IF(OR(TranslatemoduleName="[Name]",TranslatemoduleName="[Name - FR]",TranslatemoduleName="[Name - ES]" ),"",TranslatemoduleName)</f>
        <v/>
      </c>
      <c r="D11" s="65" t="s">
        <v>843</v>
      </c>
      <c r="E11" s="57" t="str">
        <f>A11</f>
        <v>[Name]</v>
      </c>
      <c r="F11" s="56" t="s">
        <v>781</v>
      </c>
      <c r="G11" s="56" t="s">
        <v>782</v>
      </c>
      <c r="H11" s="94" t="s">
        <v>779</v>
      </c>
      <c r="I11" s="95" t="str">
        <f>IFERROR(LOOKUP(2,1/(COUNTIF($I$9:I10,$C$11:$C$42)=0),$C$11:$C$42),IF($I$11=I10,"",IF(I10&lt;&gt;"",$I$11,"")))</f>
        <v>RSSH: Human resources for health, including community health workers</v>
      </c>
      <c r="J11" s="94" t="s">
        <v>860</v>
      </c>
      <c r="K11" s="94" t="str">
        <f>D11</f>
        <v>[Module-Coverage-Intervention Reference (Name)]</v>
      </c>
      <c r="L11" s="94" t="s">
        <v>870</v>
      </c>
    </row>
    <row r="12" spans="1:16" x14ac:dyDescent="0.2">
      <c r="A12" s="56" t="s">
        <v>436</v>
      </c>
      <c r="B12" s="57"/>
      <c r="C12" s="57" t="str">
        <f>IF(OR(TranslatemoduleName="[Name]",TranslatemoduleName="[Name - FR]",TranslatemoduleName="[Name - ES]" ),"",TranslatemoduleName)</f>
        <v>Prevention</v>
      </c>
      <c r="D12" s="65" t="s">
        <v>1061</v>
      </c>
      <c r="E12" s="57" t="str">
        <f t="shared" ref="E12:E41" si="8">A12</f>
        <v>Prevention</v>
      </c>
      <c r="F12" s="56" t="s">
        <v>602</v>
      </c>
      <c r="G12" s="56" t="s">
        <v>603</v>
      </c>
      <c r="H12" s="94" t="s">
        <v>1062</v>
      </c>
      <c r="I12" s="95" t="str">
        <f>IFERROR(LOOKUP(2,1/(COUNTIF($I$9:I11,$C$11:$C$42)=0),$C$11:$C$42),IF($I$11=I11,"",IF(I11&lt;&gt;"",$I$11,"")))</f>
        <v>Payment for results</v>
      </c>
      <c r="J12" s="94" t="s">
        <v>109</v>
      </c>
      <c r="K12" s="94" t="str">
        <f t="shared" ref="K12:K41" si="9">D12</f>
        <v>MCI-00648</v>
      </c>
      <c r="L12" s="94" t="s">
        <v>20</v>
      </c>
    </row>
    <row r="13" spans="1:16" x14ac:dyDescent="0.2">
      <c r="A13" s="56" t="s">
        <v>1063</v>
      </c>
      <c r="B13" s="57"/>
      <c r="C13" s="57" t="str">
        <f>IF(OR(TranslatemoduleName="[Name]",TranslatemoduleName="[Name - FR]",TranslatemoduleName="[Name - ES]" ),"",TranslatemoduleName)</f>
        <v>PMTCT</v>
      </c>
      <c r="D13" s="65" t="s">
        <v>1064</v>
      </c>
      <c r="E13" s="57" t="str">
        <f t="shared" si="8"/>
        <v>PMTCT</v>
      </c>
      <c r="F13" s="56" t="s">
        <v>1065</v>
      </c>
      <c r="G13" s="56" t="s">
        <v>200</v>
      </c>
      <c r="H13" s="94" t="s">
        <v>1062</v>
      </c>
      <c r="I13" s="95" t="str">
        <f>IFERROR(LOOKUP(2,1/(COUNTIF($I$9:I12,$C$11:$C$42)=0),$C$11:$C$42),IF($I$11=I12,"",IF(I12&lt;&gt;"",$I$11,"")))</f>
        <v>RSSH: Laboratory systems</v>
      </c>
      <c r="J13" s="94" t="s">
        <v>109</v>
      </c>
      <c r="K13" s="94" t="str">
        <f t="shared" si="9"/>
        <v>MCI-00649</v>
      </c>
      <c r="L13" s="94" t="s">
        <v>20</v>
      </c>
    </row>
    <row r="14" spans="1:16" x14ac:dyDescent="0.2">
      <c r="A14" s="56" t="s">
        <v>1066</v>
      </c>
      <c r="B14" s="57"/>
      <c r="C14" s="57" t="str">
        <f>IF(OR(TranslatemoduleName="[Name]",TranslatemoduleName="[Name - FR]",TranslatemoduleName="[Name - ES]" ),"",TranslatemoduleName)</f>
        <v>Differentiated HIV Testing Services</v>
      </c>
      <c r="D14" s="65" t="s">
        <v>1067</v>
      </c>
      <c r="E14" s="57" t="str">
        <f t="shared" si="8"/>
        <v>Differentiated HIV Testing Services</v>
      </c>
      <c r="F14" s="56" t="s">
        <v>1068</v>
      </c>
      <c r="G14" s="56" t="s">
        <v>1069</v>
      </c>
      <c r="H14" s="94" t="s">
        <v>1062</v>
      </c>
      <c r="I14" s="95" t="str">
        <f>IFERROR(LOOKUP(2,1/(COUNTIF($I$9:I13,$C$11:$C$42)=0),$C$11:$C$42),IF($I$11=I13,"",IF(I13&lt;&gt;"",$I$11,"")))</f>
        <v>RSSH: Community systems strengthening</v>
      </c>
      <c r="J14" s="94" t="s">
        <v>109</v>
      </c>
      <c r="K14" s="94" t="str">
        <f t="shared" si="9"/>
        <v>MCI-00650</v>
      </c>
      <c r="L14" s="94" t="s">
        <v>20</v>
      </c>
    </row>
    <row r="15" spans="1:16" x14ac:dyDescent="0.2">
      <c r="A15" s="56" t="s">
        <v>149</v>
      </c>
      <c r="B15" s="57"/>
      <c r="C15" s="57" t="str">
        <f>IF(OR(TranslatemoduleName="[Name]",TranslatemoduleName="[Name - FR]",TranslatemoduleName="[Name - ES]" ),"",TranslatemoduleName)</f>
        <v>Treatment, care and support</v>
      </c>
      <c r="D15" s="65" t="s">
        <v>1070</v>
      </c>
      <c r="E15" s="57" t="str">
        <f t="shared" si="8"/>
        <v>Treatment, care and support</v>
      </c>
      <c r="F15" s="56" t="s">
        <v>220</v>
      </c>
      <c r="G15" s="56" t="s">
        <v>221</v>
      </c>
      <c r="H15" s="94" t="s">
        <v>1062</v>
      </c>
      <c r="I15" s="95" t="str">
        <f>IFERROR(LOOKUP(2,1/(COUNTIF($I$9:I14,$C$11:$C$42)=0),$C$11:$C$42),IF($I$11=I14,"",IF(I14&lt;&gt;"",$I$11,"")))</f>
        <v>RSSH: Health management information systems and M&amp;E</v>
      </c>
      <c r="J15" s="94" t="s">
        <v>109</v>
      </c>
      <c r="K15" s="94" t="str">
        <f t="shared" si="9"/>
        <v>MCI-00651</v>
      </c>
      <c r="L15" s="94" t="s">
        <v>20</v>
      </c>
    </row>
    <row r="16" spans="1:16" x14ac:dyDescent="0.2">
      <c r="A16" s="56" t="s">
        <v>1071</v>
      </c>
      <c r="B16" s="57"/>
      <c r="C16" s="57" t="str">
        <f>IF(OR(TranslatemoduleName="[Name]",TranslatemoduleName="[Name - FR]",TranslatemoduleName="[Name - ES]" ),"",TranslatemoduleName)</f>
        <v>Reducing human rights-related barriers to HIV/TB services</v>
      </c>
      <c r="D16" s="65" t="s">
        <v>1072</v>
      </c>
      <c r="E16" s="57" t="str">
        <f t="shared" si="8"/>
        <v>Reducing human rights-related barriers to HIV/TB services</v>
      </c>
      <c r="F16" s="56" t="s">
        <v>1073</v>
      </c>
      <c r="G16" s="56" t="s">
        <v>1074</v>
      </c>
      <c r="H16" s="94" t="s">
        <v>1062</v>
      </c>
      <c r="I16" s="95" t="str">
        <f>IFERROR(LOOKUP(2,1/(COUNTIF($I$9:I15,$C$11:$C$42)=0),$C$11:$C$42),IF($I$11=I15,"",IF(I15&lt;&gt;"",$I$11,"")))</f>
        <v>RSSH: Health sector governance and planning</v>
      </c>
      <c r="J16" s="94" t="s">
        <v>109</v>
      </c>
      <c r="K16" s="94" t="str">
        <f t="shared" si="9"/>
        <v>MCI-00652</v>
      </c>
      <c r="L16" s="94" t="s">
        <v>20</v>
      </c>
    </row>
    <row r="17" spans="1:12" x14ac:dyDescent="0.2">
      <c r="A17" s="56" t="s">
        <v>173</v>
      </c>
      <c r="B17" s="57"/>
      <c r="C17" s="57" t="str">
        <f>IF(OR(TranslatemoduleName="[Name]",TranslatemoduleName="[Name - FR]",TranslatemoduleName="[Name - ES]" ),"",TranslatemoduleName)</f>
        <v>TB care and prevention</v>
      </c>
      <c r="D17" s="65" t="s">
        <v>1075</v>
      </c>
      <c r="E17" s="57" t="str">
        <f t="shared" si="8"/>
        <v>TB care and prevention</v>
      </c>
      <c r="F17" s="56" t="s">
        <v>250</v>
      </c>
      <c r="G17" s="56" t="s">
        <v>251</v>
      </c>
      <c r="H17" s="94" t="s">
        <v>1076</v>
      </c>
      <c r="I17" s="95" t="str">
        <f>IFERROR(LOOKUP(2,1/(COUNTIF($I$9:I16,$C$11:$C$42)=0),$C$11:$C$42),IF($I$11=I16,"",IF(I16&lt;&gt;"",$I$11,"")))</f>
        <v>RSSH: Financial management systems</v>
      </c>
      <c r="J17" s="94" t="s">
        <v>114</v>
      </c>
      <c r="K17" s="94" t="str">
        <f t="shared" si="9"/>
        <v>MCI-00653</v>
      </c>
      <c r="L17" s="94" t="s">
        <v>20</v>
      </c>
    </row>
    <row r="18" spans="1:12" x14ac:dyDescent="0.2">
      <c r="A18" s="56" t="s">
        <v>1077</v>
      </c>
      <c r="B18" s="57"/>
      <c r="C18" s="57" t="str">
        <f>IF(OR(TranslatemoduleName="[Name]",TranslatemoduleName="[Name - FR]",TranslatemoduleName="[Name - ES]" ),"",TranslatemoduleName)</f>
        <v>MDR-TB</v>
      </c>
      <c r="D18" s="65" t="s">
        <v>1078</v>
      </c>
      <c r="E18" s="57" t="str">
        <f t="shared" si="8"/>
        <v>MDR-TB</v>
      </c>
      <c r="F18" s="56" t="s">
        <v>247</v>
      </c>
      <c r="G18" s="56" t="s">
        <v>248</v>
      </c>
      <c r="H18" s="94" t="s">
        <v>1076</v>
      </c>
      <c r="I18" s="95" t="str">
        <f>IFERROR(LOOKUP(2,1/(COUNTIF($I$9:I17,$C$11:$C$42)=0),$C$11:$C$42),IF($I$11=I17,"",IF(I17&lt;&gt;"",$I$11,"")))</f>
        <v>RSSH: Integrated service delivery and quality improvement</v>
      </c>
      <c r="J18" s="94" t="s">
        <v>114</v>
      </c>
      <c r="K18" s="94" t="str">
        <f t="shared" si="9"/>
        <v>MCI-00654</v>
      </c>
      <c r="L18" s="94" t="s">
        <v>20</v>
      </c>
    </row>
    <row r="19" spans="1:12" x14ac:dyDescent="0.2">
      <c r="A19" s="56" t="s">
        <v>1079</v>
      </c>
      <c r="B19" s="57"/>
      <c r="C19" s="57" t="str">
        <f>IF(OR(TranslatemoduleName="[Name]",TranslatemoduleName="[Name - FR]",TranslatemoduleName="[Name - ES]" ),"",TranslatemoduleName)</f>
        <v>Removing human rights and gender related barriers to TB services</v>
      </c>
      <c r="D19" s="65" t="s">
        <v>1080</v>
      </c>
      <c r="E19" s="57" t="str">
        <f t="shared" si="8"/>
        <v>Removing human rights and gender related barriers to TB services</v>
      </c>
      <c r="F19" s="56" t="s">
        <v>1081</v>
      </c>
      <c r="G19" s="56" t="s">
        <v>1082</v>
      </c>
      <c r="H19" s="94" t="s">
        <v>1076</v>
      </c>
      <c r="I19" s="95" t="str">
        <f>IFERROR(LOOKUP(2,1/(COUNTIF($I$9:I18,$C$11:$C$42)=0),$C$11:$C$42),IF($I$11=I18,"",IF(I18&lt;&gt;"",$I$11,"")))</f>
        <v>RSSH: Health products management systems</v>
      </c>
      <c r="J19" s="94" t="s">
        <v>114</v>
      </c>
      <c r="K19" s="94" t="str">
        <f t="shared" si="9"/>
        <v>MCI-00655</v>
      </c>
      <c r="L19" s="94" t="s">
        <v>20</v>
      </c>
    </row>
    <row r="20" spans="1:12" x14ac:dyDescent="0.2">
      <c r="A20" s="56" t="s">
        <v>124</v>
      </c>
      <c r="B20" s="57"/>
      <c r="C20" s="57" t="str">
        <f>IF(OR(TranslatemoduleName="[Name]",TranslatemoduleName="[Name - FR]",TranslatemoduleName="[Name - ES]" ),"",TranslatemoduleName)</f>
        <v>TB/HIV</v>
      </c>
      <c r="D20" s="65" t="s">
        <v>1083</v>
      </c>
      <c r="E20" s="57" t="str">
        <f t="shared" si="8"/>
        <v>TB/HIV</v>
      </c>
      <c r="F20" s="56" t="s">
        <v>1084</v>
      </c>
      <c r="G20" s="56" t="s">
        <v>141</v>
      </c>
      <c r="H20" s="94" t="s">
        <v>1062</v>
      </c>
      <c r="I20" s="95" t="str">
        <f>IFERROR(LOOKUP(2,1/(COUNTIF($I$9:I19,$C$11:$C$42)=0),$C$11:$C$42),IF($I$11=I19,"",IF(I19&lt;&gt;"",$I$11,"")))</f>
        <v>Program management</v>
      </c>
      <c r="J20" s="94" t="s">
        <v>109</v>
      </c>
      <c r="K20" s="94" t="str">
        <f t="shared" si="9"/>
        <v>MCI-00656</v>
      </c>
      <c r="L20" s="94" t="s">
        <v>20</v>
      </c>
    </row>
    <row r="21" spans="1:12" x14ac:dyDescent="0.2">
      <c r="A21" s="56" t="s">
        <v>124</v>
      </c>
      <c r="B21" s="57"/>
      <c r="C21" s="57" t="str">
        <f>IF(OR(TranslatemoduleName="[Name]",TranslatemoduleName="[Name - FR]",TranslatemoduleName="[Name - ES]" ),"",TranslatemoduleName)</f>
        <v>TB/HIV</v>
      </c>
      <c r="D21" s="65" t="s">
        <v>1083</v>
      </c>
      <c r="E21" s="57" t="str">
        <f t="shared" si="8"/>
        <v>TB/HIV</v>
      </c>
      <c r="F21" s="56" t="s">
        <v>1084</v>
      </c>
      <c r="G21" s="56" t="s">
        <v>141</v>
      </c>
      <c r="H21" s="94" t="s">
        <v>1076</v>
      </c>
      <c r="I21" s="95" t="str">
        <f>IFERROR(LOOKUP(2,1/(COUNTIF($I$9:I20,$C$11:$C$42)=0),$C$11:$C$42),IF($I$11=I20,"",IF(I20&lt;&gt;"",$I$11,"")))</f>
        <v>TB/HIV</v>
      </c>
      <c r="J21" s="94" t="s">
        <v>114</v>
      </c>
      <c r="K21" s="94" t="str">
        <f t="shared" si="9"/>
        <v>MCI-00656</v>
      </c>
      <c r="L21" s="94" t="s">
        <v>20</v>
      </c>
    </row>
    <row r="22" spans="1:12" x14ac:dyDescent="0.2">
      <c r="A22" s="56" t="s">
        <v>143</v>
      </c>
      <c r="B22" s="57"/>
      <c r="C22" s="57" t="str">
        <f>IF(OR(TranslatemoduleName="[Name]",TranslatemoduleName="[Name - FR]",TranslatemoduleName="[Name - ES]" ),"",TranslatemoduleName)</f>
        <v>Program management</v>
      </c>
      <c r="D22" s="65" t="s">
        <v>1085</v>
      </c>
      <c r="E22" s="57" t="str">
        <f t="shared" si="8"/>
        <v>Program management</v>
      </c>
      <c r="F22" s="56" t="s">
        <v>213</v>
      </c>
      <c r="G22" s="56" t="s">
        <v>214</v>
      </c>
      <c r="H22" s="94" t="s">
        <v>1062</v>
      </c>
      <c r="I22" s="95" t="str">
        <f>IFERROR(LOOKUP(2,1/(COUNTIF($I$9:I21,$C$11:$C$42)=0),$C$11:$C$42),IF($I$11=I21,"",IF(I21&lt;&gt;"",$I$11,"")))</f>
        <v>Removing human rights and gender related barriers to TB services</v>
      </c>
      <c r="J22" s="94" t="s">
        <v>109</v>
      </c>
      <c r="K22" s="94" t="str">
        <f t="shared" si="9"/>
        <v>MCI-00660</v>
      </c>
      <c r="L22" s="94" t="s">
        <v>20</v>
      </c>
    </row>
    <row r="23" spans="1:12" x14ac:dyDescent="0.2">
      <c r="A23" s="56" t="s">
        <v>143</v>
      </c>
      <c r="B23" s="57"/>
      <c r="C23" s="57" t="str">
        <f>IF(OR(TranslatemoduleName="[Name]",TranslatemoduleName="[Name - FR]",TranslatemoduleName="[Name - ES]" ),"",TranslatemoduleName)</f>
        <v>Program management</v>
      </c>
      <c r="D23" s="65" t="s">
        <v>1085</v>
      </c>
      <c r="E23" s="57" t="str">
        <f t="shared" si="8"/>
        <v>Program management</v>
      </c>
      <c r="F23" s="56" t="s">
        <v>213</v>
      </c>
      <c r="G23" s="56" t="s">
        <v>214</v>
      </c>
      <c r="H23" s="94" t="s">
        <v>1076</v>
      </c>
      <c r="I23" s="95" t="str">
        <f>IFERROR(LOOKUP(2,1/(COUNTIF($I$9:I22,$C$11:$C$42)=0),$C$11:$C$42),IF($I$11=I22,"",IF(I22&lt;&gt;"",$I$11,"")))</f>
        <v>MDR-TB</v>
      </c>
      <c r="J23" s="94" t="s">
        <v>114</v>
      </c>
      <c r="K23" s="94" t="str">
        <f t="shared" si="9"/>
        <v>MCI-00660</v>
      </c>
      <c r="L23" s="94" t="s">
        <v>20</v>
      </c>
    </row>
    <row r="24" spans="1:12" x14ac:dyDescent="0.2">
      <c r="A24" s="56" t="s">
        <v>1086</v>
      </c>
      <c r="B24" s="57"/>
      <c r="C24" s="57" t="str">
        <f>IF(OR(TranslatemoduleName="[Name]",TranslatemoduleName="[Name - FR]",TranslatemoduleName="[Name - ES]" ),"",TranslatemoduleName)</f>
        <v>RSSH: Health products management systems</v>
      </c>
      <c r="D24" s="65" t="s">
        <v>1087</v>
      </c>
      <c r="E24" s="57" t="str">
        <f t="shared" si="8"/>
        <v>RSSH: Health products management systems</v>
      </c>
      <c r="F24" s="56" t="s">
        <v>1088</v>
      </c>
      <c r="G24" s="56" t="s">
        <v>1089</v>
      </c>
      <c r="H24" s="94" t="s">
        <v>1062</v>
      </c>
      <c r="I24" s="95" t="str">
        <f>IFERROR(LOOKUP(2,1/(COUNTIF($I$9:I23,$C$11:$C$42)=0),$C$11:$C$42),IF($I$11=I23,"",IF(I23&lt;&gt;"",$I$11,"")))</f>
        <v>TB care and prevention</v>
      </c>
      <c r="J24" s="94" t="s">
        <v>109</v>
      </c>
      <c r="K24" s="94" t="str">
        <f t="shared" si="9"/>
        <v>MCI-00661</v>
      </c>
      <c r="L24" s="94" t="s">
        <v>20</v>
      </c>
    </row>
    <row r="25" spans="1:12" x14ac:dyDescent="0.2">
      <c r="A25" s="56" t="s">
        <v>1086</v>
      </c>
      <c r="B25" s="57"/>
      <c r="C25" s="57" t="str">
        <f>IF(OR(TranslatemoduleName="[Name]",TranslatemoduleName="[Name - FR]",TranslatemoduleName="[Name - ES]" ),"",TranslatemoduleName)</f>
        <v>RSSH: Health products management systems</v>
      </c>
      <c r="D25" s="65" t="s">
        <v>1087</v>
      </c>
      <c r="E25" s="57" t="str">
        <f t="shared" si="8"/>
        <v>RSSH: Health products management systems</v>
      </c>
      <c r="F25" s="56" t="s">
        <v>1088</v>
      </c>
      <c r="G25" s="56" t="s">
        <v>1089</v>
      </c>
      <c r="H25" s="94" t="s">
        <v>1076</v>
      </c>
      <c r="I25" s="95" t="str">
        <f>IFERROR(LOOKUP(2,1/(COUNTIF($I$9:I24,$C$11:$C$42)=0),$C$11:$C$42),IF($I$11=I24,"",IF(I24&lt;&gt;"",$I$11,"")))</f>
        <v>Reducing human rights-related barriers to HIV/TB services</v>
      </c>
      <c r="J25" s="94" t="s">
        <v>114</v>
      </c>
      <c r="K25" s="94" t="str">
        <f t="shared" si="9"/>
        <v>MCI-00661</v>
      </c>
      <c r="L25" s="94" t="s">
        <v>20</v>
      </c>
    </row>
    <row r="26" spans="1:12" x14ac:dyDescent="0.2">
      <c r="A26" s="56" t="s">
        <v>159</v>
      </c>
      <c r="B26" s="57"/>
      <c r="C26" s="57" t="str">
        <f>IF(OR(TranslatemoduleName="[Name]",TranslatemoduleName="[Name - FR]",TranslatemoduleName="[Name - ES]" ),"",TranslatemoduleName)</f>
        <v>RSSH: Integrated service delivery and quality improvement</v>
      </c>
      <c r="D26" s="65" t="s">
        <v>1090</v>
      </c>
      <c r="E26" s="57" t="str">
        <f t="shared" si="8"/>
        <v>RSSH: Integrated service delivery and quality improvement</v>
      </c>
      <c r="F26" s="56" t="s">
        <v>1091</v>
      </c>
      <c r="G26" s="56" t="s">
        <v>1092</v>
      </c>
      <c r="H26" s="94" t="s">
        <v>1062</v>
      </c>
      <c r="I26" s="95" t="str">
        <f>IFERROR(LOOKUP(2,1/(COUNTIF($I$9:I25,$C$11:$C$42)=0),$C$11:$C$42),IF($I$11=I25,"",IF(I25&lt;&gt;"",$I$11,"")))</f>
        <v>Treatment, care and support</v>
      </c>
      <c r="J26" s="94" t="s">
        <v>109</v>
      </c>
      <c r="K26" s="94" t="str">
        <f t="shared" si="9"/>
        <v>MCI-00664</v>
      </c>
      <c r="L26" s="94" t="s">
        <v>20</v>
      </c>
    </row>
    <row r="27" spans="1:12" x14ac:dyDescent="0.2">
      <c r="A27" s="56" t="s">
        <v>159</v>
      </c>
      <c r="B27" s="57"/>
      <c r="C27" s="57" t="str">
        <f>IF(OR(TranslatemoduleName="[Name]",TranslatemoduleName="[Name - FR]",TranslatemoduleName="[Name - ES]" ),"",TranslatemoduleName)</f>
        <v>RSSH: Integrated service delivery and quality improvement</v>
      </c>
      <c r="D27" s="65" t="s">
        <v>1090</v>
      </c>
      <c r="E27" s="57" t="str">
        <f t="shared" si="8"/>
        <v>RSSH: Integrated service delivery and quality improvement</v>
      </c>
      <c r="F27" s="56" t="s">
        <v>1091</v>
      </c>
      <c r="G27" s="56" t="s">
        <v>1092</v>
      </c>
      <c r="H27" s="94" t="s">
        <v>1076</v>
      </c>
      <c r="I27" s="95" t="str">
        <f>IFERROR(LOOKUP(2,1/(COUNTIF($I$9:I26,$C$11:$C$42)=0),$C$11:$C$42),IF($I$11=I26,"",IF(I26&lt;&gt;"",$I$11,"")))</f>
        <v>Differentiated HIV Testing Services</v>
      </c>
      <c r="J27" s="94" t="s">
        <v>114</v>
      </c>
      <c r="K27" s="94" t="str">
        <f t="shared" si="9"/>
        <v>MCI-00664</v>
      </c>
      <c r="L27" s="94" t="s">
        <v>20</v>
      </c>
    </row>
    <row r="28" spans="1:12" x14ac:dyDescent="0.2">
      <c r="A28" s="56" t="s">
        <v>161</v>
      </c>
      <c r="B28" s="57"/>
      <c r="C28" s="57" t="str">
        <f>IF(OR(TranslatemoduleName="[Name]",TranslatemoduleName="[Name - FR]",TranslatemoduleName="[Name - ES]" ),"",TranslatemoduleName)</f>
        <v>RSSH: Financial management systems</v>
      </c>
      <c r="D28" s="65" t="s">
        <v>1093</v>
      </c>
      <c r="E28" s="57" t="str">
        <f t="shared" si="8"/>
        <v>RSSH: Financial management systems</v>
      </c>
      <c r="F28" s="56" t="s">
        <v>1094</v>
      </c>
      <c r="G28" s="56" t="s">
        <v>1095</v>
      </c>
      <c r="H28" s="94" t="s">
        <v>1062</v>
      </c>
      <c r="I28" s="95" t="str">
        <f>IFERROR(LOOKUP(2,1/(COUNTIF($I$9:I27,$C$11:$C$42)=0),$C$11:$C$42),IF($I$11=I27,"",IF(I27&lt;&gt;"",$I$11,"")))</f>
        <v>PMTCT</v>
      </c>
      <c r="J28" s="94" t="s">
        <v>109</v>
      </c>
      <c r="K28" s="94" t="str">
        <f t="shared" si="9"/>
        <v>MCI-00665</v>
      </c>
      <c r="L28" s="94" t="s">
        <v>20</v>
      </c>
    </row>
    <row r="29" spans="1:12" x14ac:dyDescent="0.2">
      <c r="A29" s="56" t="s">
        <v>161</v>
      </c>
      <c r="B29" s="57"/>
      <c r="C29" s="57" t="str">
        <f>IF(OR(TranslatemoduleName="[Name]",TranslatemoduleName="[Name - FR]",TranslatemoduleName="[Name - ES]" ),"",TranslatemoduleName)</f>
        <v>RSSH: Financial management systems</v>
      </c>
      <c r="D29" s="65" t="s">
        <v>1093</v>
      </c>
      <c r="E29" s="57" t="str">
        <f t="shared" si="8"/>
        <v>RSSH: Financial management systems</v>
      </c>
      <c r="F29" s="56" t="s">
        <v>1094</v>
      </c>
      <c r="G29" s="56" t="s">
        <v>1095</v>
      </c>
      <c r="H29" s="94" t="s">
        <v>1076</v>
      </c>
      <c r="I29" s="95" t="str">
        <f>IFERROR(LOOKUP(2,1/(COUNTIF($I$9:I28,$C$11:$C$42)=0),$C$11:$C$42),IF($I$11=I28,"",IF(I28&lt;&gt;"",$I$11,"")))</f>
        <v>Prevention</v>
      </c>
      <c r="J29" s="94" t="s">
        <v>114</v>
      </c>
      <c r="K29" s="94" t="str">
        <f t="shared" si="9"/>
        <v>MCI-00665</v>
      </c>
      <c r="L29" s="94" t="s">
        <v>20</v>
      </c>
    </row>
    <row r="30" spans="1:12" x14ac:dyDescent="0.2">
      <c r="A30" s="56" t="s">
        <v>1096</v>
      </c>
      <c r="B30" s="57"/>
      <c r="C30" s="57" t="str">
        <f>IF(OR(TranslatemoduleName="[Name]",TranslatemoduleName="[Name - FR]",TranslatemoduleName="[Name - ES]" ),"",TranslatemoduleName)</f>
        <v>RSSH: Health sector governance and planning</v>
      </c>
      <c r="D30" s="65" t="s">
        <v>1097</v>
      </c>
      <c r="E30" s="57" t="str">
        <f t="shared" si="8"/>
        <v>RSSH: Health sector governance and planning</v>
      </c>
      <c r="F30" s="56" t="s">
        <v>1098</v>
      </c>
      <c r="G30" s="56" t="s">
        <v>1099</v>
      </c>
      <c r="H30" s="94" t="s">
        <v>1062</v>
      </c>
      <c r="I30" s="95" t="str">
        <f>IFERROR(LOOKUP(2,1/(COUNTIF($I$9:I29,$C$11:$C$42)=0),$C$11:$C$42),IF($I$11=I29,"",IF(I29&lt;&gt;"",$I$11,"")))</f>
        <v>RSSH: Human resources for health, including community health workers</v>
      </c>
      <c r="J30" s="94" t="s">
        <v>109</v>
      </c>
      <c r="K30" s="94" t="str">
        <f t="shared" si="9"/>
        <v>MCI-00666</v>
      </c>
      <c r="L30" s="94" t="s">
        <v>20</v>
      </c>
    </row>
    <row r="31" spans="1:12" x14ac:dyDescent="0.2">
      <c r="A31" s="56" t="s">
        <v>1096</v>
      </c>
      <c r="B31" s="57"/>
      <c r="C31" s="57" t="str">
        <f>IF(OR(TranslatemoduleName="[Name]",TranslatemoduleName="[Name - FR]",TranslatemoduleName="[Name - ES]" ),"",TranslatemoduleName)</f>
        <v>RSSH: Health sector governance and planning</v>
      </c>
      <c r="D31" s="65" t="s">
        <v>1097</v>
      </c>
      <c r="E31" s="57" t="str">
        <f t="shared" si="8"/>
        <v>RSSH: Health sector governance and planning</v>
      </c>
      <c r="F31" s="56" t="s">
        <v>1098</v>
      </c>
      <c r="G31" s="56" t="s">
        <v>1099</v>
      </c>
      <c r="H31" s="94" t="s">
        <v>1076</v>
      </c>
      <c r="I31" s="95" t="str">
        <f>IFERROR(LOOKUP(2,1/(COUNTIF($I$9:I30,$C$11:$C$42)=0),$C$11:$C$42),IF($I$11=I30,"",IF(I30&lt;&gt;"",$I$11,"")))</f>
        <v/>
      </c>
      <c r="J31" s="94" t="s">
        <v>114</v>
      </c>
      <c r="K31" s="94" t="str">
        <f t="shared" si="9"/>
        <v>MCI-00666</v>
      </c>
      <c r="L31" s="94" t="s">
        <v>20</v>
      </c>
    </row>
    <row r="32" spans="1:12" x14ac:dyDescent="0.2">
      <c r="A32" s="56" t="s">
        <v>1100</v>
      </c>
      <c r="B32" s="57"/>
      <c r="C32" s="57" t="str">
        <f>IF(OR(TranslatemoduleName="[Name]",TranslatemoduleName="[Name - FR]",TranslatemoduleName="[Name - ES]" ),"",TranslatemoduleName)</f>
        <v>RSSH: Health management information systems and M&amp;E</v>
      </c>
      <c r="D32" s="65" t="s">
        <v>1101</v>
      </c>
      <c r="E32" s="57" t="str">
        <f t="shared" si="8"/>
        <v>RSSH: Health management information systems and M&amp;E</v>
      </c>
      <c r="F32" s="56" t="s">
        <v>1102</v>
      </c>
      <c r="G32" s="56" t="s">
        <v>1103</v>
      </c>
      <c r="H32" s="94" t="s">
        <v>1062</v>
      </c>
      <c r="I32" s="95" t="str">
        <f>IFERROR(LOOKUP(2,1/(COUNTIF($I$9:I31,$C$11:$C$42)=0),$C$11:$C$42),IF($I$11=I31,"",IF(I31&lt;&gt;"",$I$11,"")))</f>
        <v/>
      </c>
      <c r="J32" s="94" t="s">
        <v>109</v>
      </c>
      <c r="K32" s="94" t="str">
        <f t="shared" si="9"/>
        <v>MCI-00662</v>
      </c>
      <c r="L32" s="94" t="s">
        <v>20</v>
      </c>
    </row>
    <row r="33" spans="1:12" x14ac:dyDescent="0.2">
      <c r="A33" s="56" t="s">
        <v>1100</v>
      </c>
      <c r="B33" s="57"/>
      <c r="C33" s="57" t="str">
        <f>IF(OR(TranslatemoduleName="[Name]",TranslatemoduleName="[Name - FR]",TranslatemoduleName="[Name - ES]" ),"",TranslatemoduleName)</f>
        <v>RSSH: Health management information systems and M&amp;E</v>
      </c>
      <c r="D33" s="65" t="s">
        <v>1101</v>
      </c>
      <c r="E33" s="57" t="str">
        <f t="shared" si="8"/>
        <v>RSSH: Health management information systems and M&amp;E</v>
      </c>
      <c r="F33" s="56" t="s">
        <v>1102</v>
      </c>
      <c r="G33" s="56" t="s">
        <v>1103</v>
      </c>
      <c r="H33" s="94" t="s">
        <v>1076</v>
      </c>
      <c r="I33" s="95" t="str">
        <f>IFERROR(LOOKUP(2,1/(COUNTIF($I$9:I32,$C$11:$C$42)=0),$C$11:$C$42),IF($I$11=I32,"",IF(I32&lt;&gt;"",$I$11,"")))</f>
        <v/>
      </c>
      <c r="J33" s="94" t="s">
        <v>114</v>
      </c>
      <c r="K33" s="94" t="str">
        <f t="shared" si="9"/>
        <v>MCI-00662</v>
      </c>
      <c r="L33" s="94" t="s">
        <v>20</v>
      </c>
    </row>
    <row r="34" spans="1:12" x14ac:dyDescent="0.2">
      <c r="A34" s="56" t="s">
        <v>1104</v>
      </c>
      <c r="B34" s="57"/>
      <c r="C34" s="57" t="str">
        <f>IF(OR(TranslatemoduleName="[Name]",TranslatemoduleName="[Name - FR]",TranslatemoduleName="[Name - ES]" ),"",TranslatemoduleName)</f>
        <v>RSSH: Community systems strengthening</v>
      </c>
      <c r="D34" s="65" t="s">
        <v>1105</v>
      </c>
      <c r="E34" s="57" t="str">
        <f t="shared" si="8"/>
        <v>RSSH: Community systems strengthening</v>
      </c>
      <c r="F34" s="56" t="s">
        <v>1106</v>
      </c>
      <c r="G34" s="56" t="s">
        <v>1107</v>
      </c>
      <c r="H34" s="94" t="s">
        <v>1062</v>
      </c>
      <c r="I34" s="95" t="str">
        <f>IFERROR(LOOKUP(2,1/(COUNTIF($I$9:I33,$C$11:$C$42)=0),$C$11:$C$42),IF($I$11=I33,"",IF(I33&lt;&gt;"",$I$11,"")))</f>
        <v/>
      </c>
      <c r="J34" s="94" t="s">
        <v>109</v>
      </c>
      <c r="K34" s="94" t="str">
        <f t="shared" si="9"/>
        <v>MCI-00667</v>
      </c>
      <c r="L34" s="94" t="s">
        <v>20</v>
      </c>
    </row>
    <row r="35" spans="1:12" x14ac:dyDescent="0.2">
      <c r="A35" s="56" t="s">
        <v>1104</v>
      </c>
      <c r="B35" s="57"/>
      <c r="C35" s="57" t="str">
        <f>IF(OR(TranslatemoduleName="[Name]",TranslatemoduleName="[Name - FR]",TranslatemoduleName="[Name - ES]" ),"",TranslatemoduleName)</f>
        <v>RSSH: Community systems strengthening</v>
      </c>
      <c r="D35" s="65" t="s">
        <v>1105</v>
      </c>
      <c r="E35" s="57" t="str">
        <f t="shared" si="8"/>
        <v>RSSH: Community systems strengthening</v>
      </c>
      <c r="F35" s="56" t="s">
        <v>1106</v>
      </c>
      <c r="G35" s="56" t="s">
        <v>1107</v>
      </c>
      <c r="H35" s="94" t="s">
        <v>1076</v>
      </c>
      <c r="I35" s="95" t="str">
        <f>IFERROR(LOOKUP(2,1/(COUNTIF($I$9:I34,$C$11:$C$42)=0),$C$11:$C$42),IF($I$11=I34,"",IF(I34&lt;&gt;"",$I$11,"")))</f>
        <v/>
      </c>
      <c r="J35" s="94" t="s">
        <v>114</v>
      </c>
      <c r="K35" s="94" t="str">
        <f t="shared" si="9"/>
        <v>MCI-00667</v>
      </c>
      <c r="L35" s="94" t="s">
        <v>20</v>
      </c>
    </row>
    <row r="36" spans="1:12" x14ac:dyDescent="0.2">
      <c r="A36" s="56" t="s">
        <v>1108</v>
      </c>
      <c r="B36" s="57"/>
      <c r="C36" s="57" t="str">
        <f>IF(OR(TranslatemoduleName="[Name]",TranslatemoduleName="[Name - FR]",TranslatemoduleName="[Name - ES]" ),"",TranslatemoduleName)</f>
        <v>RSSH: Laboratory systems</v>
      </c>
      <c r="D36" s="65" t="s">
        <v>1109</v>
      </c>
      <c r="E36" s="57" t="str">
        <f t="shared" si="8"/>
        <v>RSSH: Laboratory systems</v>
      </c>
      <c r="F36" s="56" t="s">
        <v>1110</v>
      </c>
      <c r="G36" s="56" t="s">
        <v>1111</v>
      </c>
      <c r="H36" s="94" t="s">
        <v>1062</v>
      </c>
      <c r="I36" s="95" t="str">
        <f>IFERROR(LOOKUP(2,1/(COUNTIF($I$9:I35,$C$11:$C$42)=0),$C$11:$C$42),IF($I$11=I35,"",IF(I35&lt;&gt;"",$I$11,"")))</f>
        <v/>
      </c>
      <c r="J36" s="94" t="s">
        <v>109</v>
      </c>
      <c r="K36" s="94" t="str">
        <f t="shared" si="9"/>
        <v>MCI-00668</v>
      </c>
      <c r="L36" s="94" t="s">
        <v>20</v>
      </c>
    </row>
    <row r="37" spans="1:12" x14ac:dyDescent="0.2">
      <c r="A37" s="56" t="s">
        <v>1108</v>
      </c>
      <c r="B37" s="57"/>
      <c r="C37" s="57" t="str">
        <f>IF(OR(TranslatemoduleName="[Name]",TranslatemoduleName="[Name - FR]",TranslatemoduleName="[Name - ES]" ),"",TranslatemoduleName)</f>
        <v>RSSH: Laboratory systems</v>
      </c>
      <c r="D37" s="65" t="s">
        <v>1109</v>
      </c>
      <c r="E37" s="57" t="str">
        <f t="shared" si="8"/>
        <v>RSSH: Laboratory systems</v>
      </c>
      <c r="F37" s="56" t="s">
        <v>1110</v>
      </c>
      <c r="G37" s="56" t="s">
        <v>1111</v>
      </c>
      <c r="H37" s="94" t="s">
        <v>1076</v>
      </c>
      <c r="I37" s="95" t="str">
        <f>IFERROR(LOOKUP(2,1/(COUNTIF($I$9:I36,$C$11:$C$42)=0),$C$11:$C$42),IF($I$11=I36,"",IF(I36&lt;&gt;"",$I$11,"")))</f>
        <v/>
      </c>
      <c r="J37" s="94" t="s">
        <v>114</v>
      </c>
      <c r="K37" s="94" t="str">
        <f t="shared" si="9"/>
        <v>MCI-00668</v>
      </c>
      <c r="L37" s="94" t="s">
        <v>20</v>
      </c>
    </row>
    <row r="38" spans="1:12" x14ac:dyDescent="0.2">
      <c r="A38" s="56" t="s">
        <v>1112</v>
      </c>
      <c r="B38" s="57"/>
      <c r="C38" s="57" t="str">
        <f>IF(OR(TranslatemoduleName="[Name]",TranslatemoduleName="[Name - FR]",TranslatemoduleName="[Name - ES]" ),"",TranslatemoduleName)</f>
        <v>Payment for results</v>
      </c>
      <c r="D38" s="65" t="s">
        <v>1113</v>
      </c>
      <c r="E38" s="57" t="str">
        <f t="shared" si="8"/>
        <v>Payment for results</v>
      </c>
      <c r="F38" s="56" t="s">
        <v>1114</v>
      </c>
      <c r="G38" s="56" t="s">
        <v>1115</v>
      </c>
      <c r="H38" s="94" t="s">
        <v>1062</v>
      </c>
      <c r="I38" s="95" t="str">
        <f>IFERROR(LOOKUP(2,1/(COUNTIF($I$9:I37,$C$11:$C$42)=0),$C$11:$C$42),IF($I$11=I37,"",IF(I37&lt;&gt;"",$I$11,"")))</f>
        <v/>
      </c>
      <c r="J38" s="94" t="s">
        <v>109</v>
      </c>
      <c r="K38" s="94" t="str">
        <f t="shared" si="9"/>
        <v>MCI-00669</v>
      </c>
      <c r="L38" s="94" t="s">
        <v>20</v>
      </c>
    </row>
    <row r="39" spans="1:12" x14ac:dyDescent="0.2">
      <c r="A39" s="56" t="s">
        <v>1112</v>
      </c>
      <c r="B39" s="57"/>
      <c r="C39" s="57" t="str">
        <f>IF(OR(TranslatemoduleName="[Name]",TranslatemoduleName="[Name - FR]",TranslatemoduleName="[Name - ES]" ),"",TranslatemoduleName)</f>
        <v>Payment for results</v>
      </c>
      <c r="D39" s="65" t="s">
        <v>1113</v>
      </c>
      <c r="E39" s="57" t="str">
        <f t="shared" si="8"/>
        <v>Payment for results</v>
      </c>
      <c r="F39" s="56" t="s">
        <v>1114</v>
      </c>
      <c r="G39" s="56" t="s">
        <v>1115</v>
      </c>
      <c r="H39" s="94" t="s">
        <v>1076</v>
      </c>
      <c r="I39" s="95" t="str">
        <f>IFERROR(LOOKUP(2,1/(COUNTIF($I$9:I38,$C$11:$C$42)=0),$C$11:$C$42),IF($I$11=I38,"",IF(I38&lt;&gt;"",$I$11,"")))</f>
        <v/>
      </c>
      <c r="J39" s="94" t="s">
        <v>114</v>
      </c>
      <c r="K39" s="94" t="str">
        <f t="shared" si="9"/>
        <v>MCI-00669</v>
      </c>
      <c r="L39" s="94" t="s">
        <v>20</v>
      </c>
    </row>
    <row r="40" spans="1:12" x14ac:dyDescent="0.2">
      <c r="A40" s="56" t="s">
        <v>156</v>
      </c>
      <c r="B40" s="57"/>
      <c r="C40" s="57" t="str">
        <f>IF(OR(TranslatemoduleName="[Name]",TranslatemoduleName="[Name - FR]",TranslatemoduleName="[Name - ES]" ),"",TranslatemoduleName)</f>
        <v>RSSH: Human resources for health, including community health workers</v>
      </c>
      <c r="D40" s="65" t="s">
        <v>1116</v>
      </c>
      <c r="E40" s="57" t="str">
        <f t="shared" si="8"/>
        <v>RSSH: Human resources for health, including community health workers</v>
      </c>
      <c r="F40" s="56" t="s">
        <v>1117</v>
      </c>
      <c r="G40" s="56" t="s">
        <v>1118</v>
      </c>
      <c r="H40" s="94" t="s">
        <v>1062</v>
      </c>
      <c r="I40" s="95" t="str">
        <f>IFERROR(LOOKUP(2,1/(COUNTIF($I$9:I39,$C$11:$C$42)=0),$C$11:$C$42),IF($I$11=I39,"",IF(I39&lt;&gt;"",$I$11,"")))</f>
        <v/>
      </c>
      <c r="J40" s="94" t="s">
        <v>109</v>
      </c>
      <c r="K40" s="94" t="str">
        <f t="shared" si="9"/>
        <v>MCI-00663</v>
      </c>
      <c r="L40" s="94" t="s">
        <v>20</v>
      </c>
    </row>
    <row r="41" spans="1:12" x14ac:dyDescent="0.2">
      <c r="A41" s="56" t="s">
        <v>156</v>
      </c>
      <c r="B41" s="57"/>
      <c r="C41" s="57" t="str">
        <f>IF(OR(TranslatemoduleName="[Name]",TranslatemoduleName="[Name - FR]",TranslatemoduleName="[Name - ES]" ),"",TranslatemoduleName)</f>
        <v>RSSH: Human resources for health, including community health workers</v>
      </c>
      <c r="D41" s="65" t="s">
        <v>1116</v>
      </c>
      <c r="E41" s="57" t="str">
        <f t="shared" si="8"/>
        <v>RSSH: Human resources for health, including community health workers</v>
      </c>
      <c r="F41" s="56" t="s">
        <v>1117</v>
      </c>
      <c r="G41" s="56" t="s">
        <v>1118</v>
      </c>
      <c r="H41" s="94" t="s">
        <v>1076</v>
      </c>
      <c r="I41" s="95" t="str">
        <f>IFERROR(LOOKUP(2,1/(COUNTIF($I$9:I40,$C$11:$C$42)=0),$C$11:$C$42),IF($I$11=I40,"",IF(I40&lt;&gt;"",$I$11,"")))</f>
        <v/>
      </c>
      <c r="J41" s="94" t="s">
        <v>114</v>
      </c>
      <c r="K41" s="94" t="str">
        <f t="shared" si="9"/>
        <v>MCI-00663</v>
      </c>
      <c r="L41" s="94" t="s">
        <v>20</v>
      </c>
    </row>
    <row r="42" spans="1:12" s="52" customFormat="1" x14ac:dyDescent="0.2">
      <c r="A42" s="61"/>
      <c r="B42" s="62"/>
      <c r="C42" s="62"/>
      <c r="D42" s="65"/>
      <c r="E42" s="62"/>
      <c r="F42" s="61"/>
      <c r="G42" s="61"/>
      <c r="I42" s="64"/>
    </row>
    <row r="43" spans="1:12" s="52" customFormat="1" x14ac:dyDescent="0.2">
      <c r="A43" s="79" t="str">
        <f>IF(B3="",B4,B3)</f>
        <v>Kyrgyzstan</v>
      </c>
      <c r="B43" s="62"/>
      <c r="C43" s="62"/>
      <c r="D43" s="65"/>
      <c r="E43" s="62"/>
      <c r="F43" s="61"/>
      <c r="G43" s="61"/>
      <c r="I43" s="64"/>
    </row>
    <row r="44" spans="1:12" s="52" customFormat="1" x14ac:dyDescent="0.2">
      <c r="A44" s="61"/>
      <c r="B44" s="62"/>
      <c r="C44" s="62"/>
      <c r="D44" s="65"/>
      <c r="E44" s="62"/>
      <c r="F44" s="61"/>
      <c r="G44" s="61"/>
      <c r="I44" s="64"/>
    </row>
    <row r="45" spans="1:12" s="52" customFormat="1" x14ac:dyDescent="0.2">
      <c r="A45" s="61"/>
      <c r="B45" s="62"/>
      <c r="C45" s="62"/>
      <c r="D45" s="65"/>
      <c r="E45" s="62"/>
      <c r="F45" s="61"/>
      <c r="G45" s="61"/>
      <c r="I45" s="64"/>
    </row>
    <row r="46" spans="1:12" s="52" customFormat="1" x14ac:dyDescent="0.2">
      <c r="A46" s="61"/>
      <c r="B46" s="62"/>
      <c r="C46" s="62"/>
      <c r="D46" s="65"/>
      <c r="E46" s="62"/>
      <c r="F46" s="61"/>
      <c r="G46" s="61"/>
      <c r="I46" s="64"/>
    </row>
    <row r="47" spans="1:12" s="52" customFormat="1" x14ac:dyDescent="0.2">
      <c r="A47" s="61"/>
      <c r="B47" s="62"/>
      <c r="C47" s="62"/>
      <c r="D47" s="65"/>
      <c r="E47" s="62"/>
      <c r="F47" s="61"/>
      <c r="G47" s="61"/>
      <c r="I47" s="64"/>
    </row>
    <row r="48" spans="1:12" s="52" customFormat="1" x14ac:dyDescent="0.2">
      <c r="A48" s="61"/>
      <c r="B48" s="62"/>
      <c r="C48" s="62"/>
      <c r="D48" s="65"/>
      <c r="E48" s="62"/>
      <c r="F48" s="61"/>
      <c r="G48" s="61"/>
      <c r="I48" s="64"/>
    </row>
    <row r="49" spans="1:9" s="52" customFormat="1" x14ac:dyDescent="0.2">
      <c r="A49" s="61"/>
      <c r="B49" s="62"/>
      <c r="C49" s="62"/>
      <c r="D49" s="65"/>
      <c r="E49" s="62"/>
      <c r="F49" s="61"/>
      <c r="G49" s="61"/>
      <c r="I49" s="64"/>
    </row>
    <row r="50" spans="1:9" s="52" customFormat="1" x14ac:dyDescent="0.2">
      <c r="A50" s="61"/>
      <c r="B50" s="62"/>
      <c r="C50" s="62"/>
      <c r="D50" s="65"/>
      <c r="E50" s="62"/>
      <c r="F50" s="61"/>
      <c r="G50" s="61"/>
      <c r="I50" s="64"/>
    </row>
    <row r="51" spans="1:9" s="52" customFormat="1" x14ac:dyDescent="0.2">
      <c r="A51" s="61"/>
      <c r="B51" s="62"/>
      <c r="C51" s="62"/>
      <c r="D51" s="65"/>
      <c r="E51" s="62"/>
      <c r="F51" s="61"/>
      <c r="G51" s="61"/>
      <c r="I51" s="64"/>
    </row>
    <row r="52" spans="1:9" s="52" customFormat="1" x14ac:dyDescent="0.2">
      <c r="A52" s="61"/>
      <c r="B52" s="62"/>
      <c r="C52" s="62"/>
      <c r="D52" s="65"/>
      <c r="E52" s="62"/>
      <c r="F52" s="61"/>
      <c r="G52" s="61"/>
      <c r="I52" s="64"/>
    </row>
    <row r="53" spans="1:9" s="52" customFormat="1" x14ac:dyDescent="0.2">
      <c r="A53" s="61"/>
      <c r="B53" s="62"/>
      <c r="C53" s="62"/>
      <c r="D53" s="65"/>
      <c r="E53" s="62"/>
      <c r="F53" s="61"/>
      <c r="G53" s="61"/>
      <c r="I53" s="64"/>
    </row>
    <row r="54" spans="1:9" s="52" customFormat="1" x14ac:dyDescent="0.2">
      <c r="D54" s="66"/>
      <c r="I54" s="64"/>
    </row>
    <row r="55" spans="1:9" x14ac:dyDescent="0.2">
      <c r="I55" s="64"/>
    </row>
    <row r="56" spans="1:9" x14ac:dyDescent="0.2">
      <c r="I56" s="64"/>
    </row>
    <row r="57" spans="1:9" x14ac:dyDescent="0.2">
      <c r="I57" s="64"/>
    </row>
    <row r="58" spans="1:9" x14ac:dyDescent="0.2">
      <c r="I58" s="64"/>
    </row>
    <row r="59" spans="1:9" x14ac:dyDescent="0.2">
      <c r="I59" s="64"/>
    </row>
    <row r="60" spans="1:9" ht="84" customHeight="1" x14ac:dyDescent="0.2">
      <c r="A60" s="42"/>
      <c r="B60" s="42"/>
      <c r="C60" s="42"/>
      <c r="E60" s="45"/>
      <c r="I60" s="64"/>
    </row>
    <row r="61" spans="1:9" x14ac:dyDescent="0.2">
      <c r="I61" s="64"/>
    </row>
    <row r="62" spans="1:9" x14ac:dyDescent="0.2">
      <c r="I62" s="64"/>
    </row>
    <row r="63" spans="1:9" x14ac:dyDescent="0.2">
      <c r="I63" s="64"/>
    </row>
    <row r="64" spans="1:9" x14ac:dyDescent="0.2">
      <c r="I64" s="64"/>
    </row>
    <row r="65" spans="9:9" x14ac:dyDescent="0.2">
      <c r="I65" s="64"/>
    </row>
    <row r="66" spans="9:9" x14ac:dyDescent="0.2">
      <c r="I66" s="64"/>
    </row>
    <row r="67" spans="9:9" x14ac:dyDescent="0.2">
      <c r="I67" s="64"/>
    </row>
    <row r="68" spans="9:9" x14ac:dyDescent="0.2">
      <c r="I68" s="64"/>
    </row>
    <row r="69" spans="9:9" x14ac:dyDescent="0.2">
      <c r="I69" s="64"/>
    </row>
    <row r="70" spans="9:9" x14ac:dyDescent="0.2">
      <c r="I70" s="64"/>
    </row>
    <row r="71" spans="9:9" x14ac:dyDescent="0.2">
      <c r="I71" s="64"/>
    </row>
    <row r="72" spans="9:9" x14ac:dyDescent="0.2">
      <c r="I72" s="64"/>
    </row>
    <row r="73" spans="9:9" x14ac:dyDescent="0.2">
      <c r="I73" s="64"/>
    </row>
    <row r="74" spans="9:9" x14ac:dyDescent="0.2">
      <c r="I74" s="64"/>
    </row>
    <row r="75" spans="9:9" x14ac:dyDescent="0.2">
      <c r="I75" s="64"/>
    </row>
    <row r="76" spans="9:9" x14ac:dyDescent="0.2">
      <c r="I76" s="64"/>
    </row>
    <row r="77" spans="9:9" x14ac:dyDescent="0.2">
      <c r="I77" s="64"/>
    </row>
    <row r="78" spans="9:9" x14ac:dyDescent="0.2">
      <c r="I78" s="64"/>
    </row>
    <row r="79" spans="9:9" x14ac:dyDescent="0.2">
      <c r="I79" s="64"/>
    </row>
    <row r="80" spans="9:9" x14ac:dyDescent="0.2">
      <c r="I80" s="64"/>
    </row>
    <row r="81" spans="9:9" x14ac:dyDescent="0.2">
      <c r="I81" s="64"/>
    </row>
    <row r="82" spans="9:9" x14ac:dyDescent="0.2">
      <c r="I82" s="64"/>
    </row>
    <row r="83" spans="9:9" x14ac:dyDescent="0.2">
      <c r="I83" s="64"/>
    </row>
    <row r="84" spans="9:9" x14ac:dyDescent="0.2">
      <c r="I84" s="64"/>
    </row>
    <row r="85" spans="9:9" x14ac:dyDescent="0.2">
      <c r="I85" s="64"/>
    </row>
    <row r="86" spans="9:9" x14ac:dyDescent="0.2">
      <c r="I86" s="64"/>
    </row>
    <row r="87" spans="9:9" x14ac:dyDescent="0.2">
      <c r="I87" s="64"/>
    </row>
    <row r="88" spans="9:9" x14ac:dyDescent="0.2">
      <c r="I88" s="64"/>
    </row>
    <row r="89" spans="9:9" x14ac:dyDescent="0.2">
      <c r="I89" s="64"/>
    </row>
    <row r="90" spans="9:9" x14ac:dyDescent="0.2">
      <c r="I90" s="64"/>
    </row>
    <row r="91" spans="9:9" x14ac:dyDescent="0.2">
      <c r="I91" s="64"/>
    </row>
    <row r="92" spans="9:9" x14ac:dyDescent="0.2">
      <c r="I92" s="64"/>
    </row>
    <row r="93" spans="9:9" x14ac:dyDescent="0.2">
      <c r="I93" s="64"/>
    </row>
    <row r="94" spans="9:9" x14ac:dyDescent="0.2">
      <c r="I94" s="64"/>
    </row>
    <row r="95" spans="9:9" x14ac:dyDescent="0.2">
      <c r="I95" s="64"/>
    </row>
    <row r="96" spans="9:9" x14ac:dyDescent="0.2">
      <c r="I96" s="64"/>
    </row>
    <row r="97" spans="9:9" x14ac:dyDescent="0.2">
      <c r="I97" s="64"/>
    </row>
    <row r="98" spans="9:9" x14ac:dyDescent="0.2">
      <c r="I98" s="64"/>
    </row>
    <row r="99" spans="9:9" x14ac:dyDescent="0.2">
      <c r="I99" s="64"/>
    </row>
    <row r="100" spans="9:9" x14ac:dyDescent="0.2">
      <c r="I100" s="64"/>
    </row>
    <row r="101" spans="9:9" x14ac:dyDescent="0.2">
      <c r="I101" s="64"/>
    </row>
    <row r="102" spans="9:9" x14ac:dyDescent="0.2">
      <c r="I102" s="64"/>
    </row>
    <row r="103" spans="9:9" x14ac:dyDescent="0.2">
      <c r="I103" s="64"/>
    </row>
    <row r="104" spans="9:9" x14ac:dyDescent="0.2">
      <c r="I104" s="64"/>
    </row>
    <row r="105" spans="9:9" x14ac:dyDescent="0.2">
      <c r="I105" s="64"/>
    </row>
    <row r="106" spans="9:9" x14ac:dyDescent="0.2">
      <c r="I106" s="64"/>
    </row>
    <row r="107" spans="9:9" x14ac:dyDescent="0.2">
      <c r="I107" s="64"/>
    </row>
    <row r="108" spans="9:9" x14ac:dyDescent="0.2">
      <c r="I108" s="64"/>
    </row>
    <row r="109" spans="9:9" x14ac:dyDescent="0.2">
      <c r="I109" s="64"/>
    </row>
    <row r="110" spans="9:9" x14ac:dyDescent="0.2">
      <c r="I110" s="64"/>
    </row>
    <row r="111" spans="9:9" x14ac:dyDescent="0.2">
      <c r="I111" s="64"/>
    </row>
    <row r="112" spans="9:9" x14ac:dyDescent="0.2">
      <c r="I112" s="64"/>
    </row>
    <row r="113" spans="9:9" x14ac:dyDescent="0.2">
      <c r="I113" s="64"/>
    </row>
    <row r="114" spans="9:9" x14ac:dyDescent="0.2">
      <c r="I114" s="64"/>
    </row>
    <row r="115" spans="9:9" x14ac:dyDescent="0.2">
      <c r="I115" s="64"/>
    </row>
    <row r="116" spans="9:9" x14ac:dyDescent="0.2">
      <c r="I116" s="64"/>
    </row>
    <row r="117" spans="9:9" x14ac:dyDescent="0.2">
      <c r="I117" s="64"/>
    </row>
    <row r="118" spans="9:9" x14ac:dyDescent="0.2">
      <c r="I118" s="64"/>
    </row>
    <row r="119" spans="9:9" x14ac:dyDescent="0.2">
      <c r="I119" s="64"/>
    </row>
    <row r="120" spans="9:9" x14ac:dyDescent="0.2">
      <c r="I120" s="64"/>
    </row>
    <row r="121" spans="9:9" x14ac:dyDescent="0.2">
      <c r="I121" s="64"/>
    </row>
    <row r="122" spans="9:9" x14ac:dyDescent="0.2">
      <c r="I122" s="64"/>
    </row>
    <row r="123" spans="9:9" x14ac:dyDescent="0.2">
      <c r="I123" s="64"/>
    </row>
    <row r="124" spans="9:9" x14ac:dyDescent="0.2">
      <c r="I124" s="64"/>
    </row>
    <row r="125" spans="9:9" x14ac:dyDescent="0.2">
      <c r="I125" s="64"/>
    </row>
    <row r="126" spans="9:9" x14ac:dyDescent="0.2">
      <c r="I126" s="64"/>
    </row>
    <row r="127" spans="9:9" x14ac:dyDescent="0.2">
      <c r="I127" s="64"/>
    </row>
    <row r="128" spans="9:9" x14ac:dyDescent="0.2">
      <c r="I128" s="64"/>
    </row>
    <row r="129" spans="9:9" x14ac:dyDescent="0.2">
      <c r="I129" s="64"/>
    </row>
    <row r="130" spans="9:9" x14ac:dyDescent="0.2">
      <c r="I130" s="64"/>
    </row>
    <row r="131" spans="9:9" x14ac:dyDescent="0.2">
      <c r="I131" s="64"/>
    </row>
    <row r="132" spans="9:9" x14ac:dyDescent="0.2">
      <c r="I132" s="64"/>
    </row>
    <row r="133" spans="9:9" x14ac:dyDescent="0.2">
      <c r="I133" s="64"/>
    </row>
    <row r="134" spans="9:9" x14ac:dyDescent="0.2">
      <c r="I134" s="64"/>
    </row>
    <row r="135" spans="9:9" x14ac:dyDescent="0.2">
      <c r="I135" s="64"/>
    </row>
    <row r="136" spans="9:9" x14ac:dyDescent="0.2">
      <c r="I136" s="64"/>
    </row>
    <row r="137" spans="9:9" x14ac:dyDescent="0.2">
      <c r="I137" s="64"/>
    </row>
    <row r="138" spans="9:9" x14ac:dyDescent="0.2">
      <c r="I138" s="64"/>
    </row>
    <row r="139" spans="9:9" x14ac:dyDescent="0.2">
      <c r="I139" s="64"/>
    </row>
    <row r="140" spans="9:9" x14ac:dyDescent="0.2">
      <c r="I140" s="64"/>
    </row>
    <row r="141" spans="9:9" x14ac:dyDescent="0.2">
      <c r="I141" s="64"/>
    </row>
    <row r="142" spans="9:9" x14ac:dyDescent="0.2">
      <c r="I142" s="64"/>
    </row>
    <row r="143" spans="9:9" x14ac:dyDescent="0.2">
      <c r="I143" s="64"/>
    </row>
    <row r="144" spans="9:9" x14ac:dyDescent="0.2">
      <c r="I144" s="64"/>
    </row>
    <row r="145" spans="9:9" x14ac:dyDescent="0.2">
      <c r="I145" s="64"/>
    </row>
    <row r="146" spans="9:9" x14ac:dyDescent="0.2">
      <c r="I146" s="64"/>
    </row>
    <row r="147" spans="9:9" x14ac:dyDescent="0.2">
      <c r="I147" s="64"/>
    </row>
    <row r="148" spans="9:9" x14ac:dyDescent="0.2">
      <c r="I148" s="64"/>
    </row>
    <row r="149" spans="9:9" x14ac:dyDescent="0.2">
      <c r="I149" s="64"/>
    </row>
    <row r="150" spans="9:9" x14ac:dyDescent="0.2">
      <c r="I150" s="64"/>
    </row>
    <row r="151" spans="9:9" x14ac:dyDescent="0.2">
      <c r="I151" s="64"/>
    </row>
    <row r="152" spans="9:9" x14ac:dyDescent="0.2">
      <c r="I152" s="64"/>
    </row>
    <row r="153" spans="9:9" x14ac:dyDescent="0.2">
      <c r="I153" s="64"/>
    </row>
    <row r="154" spans="9:9" x14ac:dyDescent="0.2">
      <c r="I154" s="64"/>
    </row>
    <row r="155" spans="9:9" x14ac:dyDescent="0.2">
      <c r="I155" s="64"/>
    </row>
    <row r="156" spans="9:9" x14ac:dyDescent="0.2">
      <c r="I156" s="64"/>
    </row>
    <row r="157" spans="9:9" x14ac:dyDescent="0.2">
      <c r="I157" s="64"/>
    </row>
    <row r="158" spans="9:9" x14ac:dyDescent="0.2">
      <c r="I158" s="64"/>
    </row>
    <row r="159" spans="9:9" x14ac:dyDescent="0.2">
      <c r="I159" s="64"/>
    </row>
    <row r="160" spans="9:9" x14ac:dyDescent="0.2">
      <c r="I160" s="64"/>
    </row>
    <row r="161" spans="9:9" x14ac:dyDescent="0.2">
      <c r="I161" s="64"/>
    </row>
    <row r="162" spans="9:9" x14ac:dyDescent="0.2">
      <c r="I162" s="64"/>
    </row>
    <row r="163" spans="9:9" x14ac:dyDescent="0.2">
      <c r="I163" s="64"/>
    </row>
    <row r="164" spans="9:9" x14ac:dyDescent="0.2">
      <c r="I164" s="64"/>
    </row>
    <row r="165" spans="9:9" x14ac:dyDescent="0.2">
      <c r="I165" s="64"/>
    </row>
    <row r="166" spans="9:9" x14ac:dyDescent="0.2">
      <c r="I166" s="64"/>
    </row>
    <row r="167" spans="9:9" x14ac:dyDescent="0.2">
      <c r="I167" s="64"/>
    </row>
    <row r="168" spans="9:9" x14ac:dyDescent="0.2">
      <c r="I168" s="64"/>
    </row>
    <row r="169" spans="9:9" x14ac:dyDescent="0.2">
      <c r="I169" s="64"/>
    </row>
    <row r="170" spans="9:9" x14ac:dyDescent="0.2">
      <c r="I170" s="64"/>
    </row>
    <row r="171" spans="9:9" x14ac:dyDescent="0.2">
      <c r="I171" s="64"/>
    </row>
    <row r="172" spans="9:9" x14ac:dyDescent="0.2">
      <c r="I172" s="64"/>
    </row>
    <row r="173" spans="9:9" x14ac:dyDescent="0.2">
      <c r="I173" s="64"/>
    </row>
    <row r="174" spans="9:9" x14ac:dyDescent="0.2">
      <c r="I174" s="64"/>
    </row>
    <row r="175" spans="9:9" x14ac:dyDescent="0.2">
      <c r="I175" s="64"/>
    </row>
    <row r="176" spans="9:9" x14ac:dyDescent="0.2">
      <c r="I176" s="64"/>
    </row>
    <row r="177" spans="9:9" x14ac:dyDescent="0.2">
      <c r="I177" s="64"/>
    </row>
    <row r="178" spans="9:9" x14ac:dyDescent="0.2">
      <c r="I178" s="64"/>
    </row>
    <row r="179" spans="9:9" x14ac:dyDescent="0.2">
      <c r="I179" s="64"/>
    </row>
    <row r="180" spans="9:9" x14ac:dyDescent="0.2">
      <c r="I180" s="64"/>
    </row>
    <row r="181" spans="9:9" x14ac:dyDescent="0.2">
      <c r="I181" s="64"/>
    </row>
    <row r="182" spans="9:9" x14ac:dyDescent="0.2">
      <c r="I182" s="64"/>
    </row>
    <row r="183" spans="9:9" x14ac:dyDescent="0.2">
      <c r="I183" s="64"/>
    </row>
    <row r="184" spans="9:9" x14ac:dyDescent="0.2">
      <c r="I184" s="64"/>
    </row>
    <row r="185" spans="9:9" x14ac:dyDescent="0.2">
      <c r="I185" s="64"/>
    </row>
    <row r="186" spans="9:9" x14ac:dyDescent="0.2">
      <c r="I186" s="64"/>
    </row>
    <row r="187" spans="9:9" x14ac:dyDescent="0.2">
      <c r="I187" s="64"/>
    </row>
    <row r="188" spans="9:9" x14ac:dyDescent="0.2">
      <c r="I188" s="64"/>
    </row>
    <row r="189" spans="9:9" x14ac:dyDescent="0.2">
      <c r="I189" s="64"/>
    </row>
    <row r="190" spans="9:9" x14ac:dyDescent="0.2">
      <c r="I190" s="64"/>
    </row>
    <row r="191" spans="9:9" x14ac:dyDescent="0.2">
      <c r="I191" s="64"/>
    </row>
    <row r="192" spans="9:9" x14ac:dyDescent="0.2">
      <c r="I192" s="64"/>
    </row>
    <row r="193" spans="9:9" x14ac:dyDescent="0.2">
      <c r="I193" s="64"/>
    </row>
    <row r="194" spans="9:9" x14ac:dyDescent="0.2">
      <c r="I194" s="64"/>
    </row>
    <row r="195" spans="9:9" x14ac:dyDescent="0.2">
      <c r="I195" s="64"/>
    </row>
    <row r="196" spans="9:9" x14ac:dyDescent="0.2">
      <c r="I196" s="64"/>
    </row>
    <row r="197" spans="9:9" x14ac:dyDescent="0.2">
      <c r="I197" s="64"/>
    </row>
    <row r="198" spans="9:9" x14ac:dyDescent="0.2">
      <c r="I198" s="64"/>
    </row>
    <row r="199" spans="9:9" x14ac:dyDescent="0.2">
      <c r="I199" s="64"/>
    </row>
    <row r="200" spans="9:9" x14ac:dyDescent="0.2">
      <c r="I200" s="64"/>
    </row>
    <row r="201" spans="9:9" x14ac:dyDescent="0.2">
      <c r="I201" s="64"/>
    </row>
    <row r="202" spans="9:9" x14ac:dyDescent="0.2">
      <c r="I202" s="64"/>
    </row>
    <row r="203" spans="9:9" x14ac:dyDescent="0.2">
      <c r="I203" s="64"/>
    </row>
    <row r="204" spans="9:9" x14ac:dyDescent="0.2">
      <c r="I204" s="64"/>
    </row>
    <row r="205" spans="9:9" x14ac:dyDescent="0.2">
      <c r="I205" s="64"/>
    </row>
    <row r="206" spans="9:9" x14ac:dyDescent="0.2">
      <c r="I206" s="64"/>
    </row>
    <row r="207" spans="9:9" x14ac:dyDescent="0.2">
      <c r="I207" s="64"/>
    </row>
    <row r="208" spans="9:9" x14ac:dyDescent="0.2">
      <c r="I208" s="64"/>
    </row>
    <row r="209" spans="9:9" x14ac:dyDescent="0.2">
      <c r="I209" s="64"/>
    </row>
    <row r="210" spans="9:9" x14ac:dyDescent="0.2">
      <c r="I210" s="64"/>
    </row>
    <row r="211" spans="9:9" x14ac:dyDescent="0.2">
      <c r="I211" s="64"/>
    </row>
    <row r="212" spans="9:9" x14ac:dyDescent="0.2">
      <c r="I212" s="64"/>
    </row>
    <row r="213" spans="9:9" x14ac:dyDescent="0.2">
      <c r="I213" s="64"/>
    </row>
    <row r="214" spans="9:9" x14ac:dyDescent="0.2">
      <c r="I214" s="64"/>
    </row>
    <row r="215" spans="9:9" x14ac:dyDescent="0.2">
      <c r="I215" s="64"/>
    </row>
    <row r="216" spans="9:9" x14ac:dyDescent="0.2">
      <c r="I216" s="64"/>
    </row>
    <row r="217" spans="9:9" x14ac:dyDescent="0.2">
      <c r="I217" s="64"/>
    </row>
    <row r="218" spans="9:9" x14ac:dyDescent="0.2">
      <c r="I218" s="64"/>
    </row>
    <row r="219" spans="9:9" x14ac:dyDescent="0.2">
      <c r="I219" s="64"/>
    </row>
    <row r="220" spans="9:9" x14ac:dyDescent="0.2">
      <c r="I220" s="64"/>
    </row>
    <row r="221" spans="9:9" x14ac:dyDescent="0.2">
      <c r="I221" s="64"/>
    </row>
    <row r="222" spans="9:9" x14ac:dyDescent="0.2">
      <c r="I222" s="64"/>
    </row>
    <row r="223" spans="9:9" x14ac:dyDescent="0.2">
      <c r="I223" s="64"/>
    </row>
    <row r="224" spans="9:9" x14ac:dyDescent="0.2">
      <c r="I224" s="64"/>
    </row>
    <row r="225" spans="9:9" x14ac:dyDescent="0.2">
      <c r="I225" s="64"/>
    </row>
    <row r="226" spans="9:9" x14ac:dyDescent="0.2">
      <c r="I226" s="64"/>
    </row>
    <row r="227" spans="9:9" x14ac:dyDescent="0.2">
      <c r="I227" s="64"/>
    </row>
    <row r="228" spans="9:9" x14ac:dyDescent="0.2">
      <c r="I228" s="64"/>
    </row>
    <row r="229" spans="9:9" x14ac:dyDescent="0.2">
      <c r="I229" s="64"/>
    </row>
    <row r="230" spans="9:9" x14ac:dyDescent="0.2">
      <c r="I230" s="64"/>
    </row>
    <row r="231" spans="9:9" x14ac:dyDescent="0.2">
      <c r="I231" s="64"/>
    </row>
    <row r="232" spans="9:9" x14ac:dyDescent="0.2">
      <c r="I232" s="64"/>
    </row>
    <row r="233" spans="9:9" x14ac:dyDescent="0.2">
      <c r="I233" s="64"/>
    </row>
    <row r="234" spans="9:9" x14ac:dyDescent="0.2">
      <c r="I234" s="64"/>
    </row>
    <row r="235" spans="9:9" x14ac:dyDescent="0.2">
      <c r="I235" s="64"/>
    </row>
    <row r="236" spans="9:9" x14ac:dyDescent="0.2">
      <c r="I236" s="64"/>
    </row>
    <row r="237" spans="9:9" x14ac:dyDescent="0.2">
      <c r="I237" s="64"/>
    </row>
    <row r="238" spans="9:9" x14ac:dyDescent="0.2">
      <c r="I238" s="64"/>
    </row>
    <row r="239" spans="9:9" x14ac:dyDescent="0.2">
      <c r="I239" s="64"/>
    </row>
    <row r="240" spans="9:9" x14ac:dyDescent="0.2">
      <c r="I240" s="64"/>
    </row>
    <row r="241" spans="9:9" x14ac:dyDescent="0.2">
      <c r="I241" s="64"/>
    </row>
    <row r="242" spans="9:9" x14ac:dyDescent="0.2">
      <c r="I242" s="64"/>
    </row>
    <row r="243" spans="9:9" x14ac:dyDescent="0.2">
      <c r="I243" s="64"/>
    </row>
    <row r="244" spans="9:9" x14ac:dyDescent="0.2">
      <c r="I244" s="64"/>
    </row>
    <row r="245" spans="9:9" x14ac:dyDescent="0.2">
      <c r="I245" s="64"/>
    </row>
    <row r="246" spans="9:9" x14ac:dyDescent="0.2">
      <c r="I246" s="64"/>
    </row>
    <row r="247" spans="9:9" x14ac:dyDescent="0.2">
      <c r="I247" s="64"/>
    </row>
    <row r="248" spans="9:9" x14ac:dyDescent="0.2">
      <c r="I248" s="64"/>
    </row>
    <row r="249" spans="9:9" x14ac:dyDescent="0.2">
      <c r="I249" s="64"/>
    </row>
    <row r="250" spans="9:9" x14ac:dyDescent="0.2">
      <c r="I250" s="64"/>
    </row>
    <row r="251" spans="9:9" x14ac:dyDescent="0.2">
      <c r="I251" s="64"/>
    </row>
    <row r="252" spans="9:9" x14ac:dyDescent="0.2">
      <c r="I252" s="64"/>
    </row>
    <row r="253" spans="9:9" x14ac:dyDescent="0.2">
      <c r="I253" s="64"/>
    </row>
    <row r="254" spans="9:9" x14ac:dyDescent="0.2">
      <c r="I254" s="64"/>
    </row>
    <row r="255" spans="9:9" x14ac:dyDescent="0.2">
      <c r="I255" s="64"/>
    </row>
    <row r="256" spans="9:9" x14ac:dyDescent="0.2">
      <c r="I256" s="64"/>
    </row>
    <row r="257" spans="9:9" x14ac:dyDescent="0.2">
      <c r="I257" s="64"/>
    </row>
    <row r="258" spans="9:9" x14ac:dyDescent="0.2">
      <c r="I258" s="64"/>
    </row>
    <row r="259" spans="9:9" x14ac:dyDescent="0.2">
      <c r="I259" s="64"/>
    </row>
    <row r="260" spans="9:9" x14ac:dyDescent="0.2">
      <c r="I260" s="64"/>
    </row>
    <row r="261" spans="9:9" x14ac:dyDescent="0.2">
      <c r="I261" s="64"/>
    </row>
    <row r="262" spans="9:9" x14ac:dyDescent="0.2">
      <c r="I262" s="64"/>
    </row>
    <row r="263" spans="9:9" x14ac:dyDescent="0.2">
      <c r="I263" s="64"/>
    </row>
    <row r="264" spans="9:9" x14ac:dyDescent="0.2">
      <c r="I264" s="64"/>
    </row>
    <row r="265" spans="9:9" x14ac:dyDescent="0.2">
      <c r="I265" s="64"/>
    </row>
    <row r="266" spans="9:9" x14ac:dyDescent="0.2">
      <c r="I266" s="64"/>
    </row>
    <row r="267" spans="9:9" x14ac:dyDescent="0.2">
      <c r="I267" s="64"/>
    </row>
    <row r="268" spans="9:9" x14ac:dyDescent="0.2">
      <c r="I268" s="64"/>
    </row>
    <row r="269" spans="9:9" x14ac:dyDescent="0.2">
      <c r="I269" s="64"/>
    </row>
    <row r="270" spans="9:9" x14ac:dyDescent="0.2">
      <c r="I270" s="64"/>
    </row>
    <row r="271" spans="9:9" x14ac:dyDescent="0.2">
      <c r="I271" s="64"/>
    </row>
    <row r="272" spans="9:9" x14ac:dyDescent="0.2">
      <c r="I272" s="64"/>
    </row>
    <row r="273" spans="9:9" x14ac:dyDescent="0.2">
      <c r="I273" s="64"/>
    </row>
    <row r="274" spans="9:9" x14ac:dyDescent="0.2">
      <c r="I274" s="64"/>
    </row>
    <row r="275" spans="9:9" x14ac:dyDescent="0.2">
      <c r="I275" s="64"/>
    </row>
    <row r="276" spans="9:9" x14ac:dyDescent="0.2">
      <c r="I276" s="64"/>
    </row>
    <row r="277" spans="9:9" x14ac:dyDescent="0.2">
      <c r="I277" s="64"/>
    </row>
    <row r="278" spans="9:9" x14ac:dyDescent="0.2">
      <c r="I278" s="64"/>
    </row>
    <row r="279" spans="9:9" x14ac:dyDescent="0.2">
      <c r="I279" s="64"/>
    </row>
    <row r="280" spans="9:9" x14ac:dyDescent="0.2">
      <c r="I280" s="64"/>
    </row>
    <row r="281" spans="9:9" x14ac:dyDescent="0.2">
      <c r="I281" s="64"/>
    </row>
    <row r="282" spans="9:9" x14ac:dyDescent="0.2">
      <c r="I282" s="64"/>
    </row>
    <row r="283" spans="9:9" x14ac:dyDescent="0.2">
      <c r="I283" s="64"/>
    </row>
    <row r="284" spans="9:9" x14ac:dyDescent="0.2">
      <c r="I284" s="64"/>
    </row>
    <row r="285" spans="9:9" x14ac:dyDescent="0.2">
      <c r="I285" s="64"/>
    </row>
    <row r="286" spans="9:9" x14ac:dyDescent="0.2">
      <c r="I286" s="64"/>
    </row>
    <row r="287" spans="9:9" x14ac:dyDescent="0.2">
      <c r="I287" s="64"/>
    </row>
    <row r="288" spans="9:9" x14ac:dyDescent="0.2">
      <c r="I288" s="64"/>
    </row>
    <row r="289" spans="9:9" x14ac:dyDescent="0.2">
      <c r="I289" s="64"/>
    </row>
    <row r="290" spans="9:9" x14ac:dyDescent="0.2">
      <c r="I290" s="64"/>
    </row>
    <row r="291" spans="9:9" x14ac:dyDescent="0.2">
      <c r="I291" s="64"/>
    </row>
    <row r="292" spans="9:9" x14ac:dyDescent="0.2">
      <c r="I292" s="64"/>
    </row>
    <row r="293" spans="9:9" x14ac:dyDescent="0.2">
      <c r="I293" s="64"/>
    </row>
    <row r="294" spans="9:9" x14ac:dyDescent="0.2">
      <c r="I294" s="64"/>
    </row>
    <row r="295" spans="9:9" x14ac:dyDescent="0.2">
      <c r="I295" s="64"/>
    </row>
    <row r="296" spans="9:9" x14ac:dyDescent="0.2">
      <c r="I296" s="64"/>
    </row>
    <row r="297" spans="9:9" x14ac:dyDescent="0.2">
      <c r="I297" s="64"/>
    </row>
    <row r="298" spans="9:9" x14ac:dyDescent="0.2">
      <c r="I298" s="64"/>
    </row>
    <row r="299" spans="9:9" x14ac:dyDescent="0.2">
      <c r="I299" s="64"/>
    </row>
    <row r="300" spans="9:9" x14ac:dyDescent="0.2">
      <c r="I300" s="64"/>
    </row>
    <row r="301" spans="9:9" x14ac:dyDescent="0.2">
      <c r="I301" s="64"/>
    </row>
    <row r="302" spans="9:9" x14ac:dyDescent="0.2">
      <c r="I302" s="64"/>
    </row>
    <row r="303" spans="9:9" x14ac:dyDescent="0.2">
      <c r="I303" s="64"/>
    </row>
    <row r="304" spans="9:9" x14ac:dyDescent="0.2">
      <c r="I304" s="64"/>
    </row>
    <row r="305" spans="9:9" x14ac:dyDescent="0.2">
      <c r="I305" s="64"/>
    </row>
    <row r="306" spans="9:9" x14ac:dyDescent="0.2">
      <c r="I306" s="64"/>
    </row>
    <row r="307" spans="9:9" x14ac:dyDescent="0.2">
      <c r="I307" s="64"/>
    </row>
    <row r="308" spans="9:9" x14ac:dyDescent="0.2">
      <c r="I308" s="64"/>
    </row>
    <row r="309" spans="9:9" x14ac:dyDescent="0.2">
      <c r="I309" s="64"/>
    </row>
    <row r="310" spans="9:9" x14ac:dyDescent="0.2">
      <c r="I310" s="64"/>
    </row>
    <row r="311" spans="9:9" x14ac:dyDescent="0.2">
      <c r="I311" s="64"/>
    </row>
    <row r="312" spans="9:9" x14ac:dyDescent="0.2">
      <c r="I312" s="64"/>
    </row>
    <row r="313" spans="9:9" x14ac:dyDescent="0.2">
      <c r="I313" s="64"/>
    </row>
    <row r="314" spans="9:9" x14ac:dyDescent="0.2">
      <c r="I314" s="64"/>
    </row>
    <row r="315" spans="9:9" x14ac:dyDescent="0.2">
      <c r="I315" s="64"/>
    </row>
    <row r="316" spans="9:9" x14ac:dyDescent="0.2">
      <c r="I316" s="64"/>
    </row>
    <row r="317" spans="9:9" x14ac:dyDescent="0.2">
      <c r="I317" s="64"/>
    </row>
    <row r="318" spans="9:9" x14ac:dyDescent="0.2">
      <c r="I318" s="64"/>
    </row>
    <row r="319" spans="9:9" x14ac:dyDescent="0.2">
      <c r="I319" s="64"/>
    </row>
    <row r="320" spans="9:9" x14ac:dyDescent="0.2">
      <c r="I320" s="64"/>
    </row>
    <row r="321" spans="9:9" x14ac:dyDescent="0.2">
      <c r="I321" s="64"/>
    </row>
    <row r="322" spans="9:9" x14ac:dyDescent="0.2">
      <c r="I322" s="64"/>
    </row>
    <row r="323" spans="9:9" x14ac:dyDescent="0.2">
      <c r="I323" s="64"/>
    </row>
    <row r="324" spans="9:9" x14ac:dyDescent="0.2">
      <c r="I324" s="64"/>
    </row>
    <row r="325" spans="9:9" x14ac:dyDescent="0.2">
      <c r="I325" s="64"/>
    </row>
    <row r="326" spans="9:9" x14ac:dyDescent="0.2">
      <c r="I326" s="64"/>
    </row>
    <row r="327" spans="9:9" x14ac:dyDescent="0.2">
      <c r="I327" s="64"/>
    </row>
    <row r="328" spans="9:9" x14ac:dyDescent="0.2">
      <c r="I328" s="64"/>
    </row>
    <row r="329" spans="9:9" x14ac:dyDescent="0.2">
      <c r="I329" s="64"/>
    </row>
  </sheetData>
  <sheetProtection password="FB8C" sheet="1" objects="1" scenarios="1"/>
  <dataValidations count="3">
    <dataValidation type="custom" allowBlank="1" showInputMessage="1" showErrorMessage="1" errorTitle="X-Author for Excel" error="Id and Lookup fields are not editable." promptTitle="X-Author for Excel" sqref="D11:D53 H11:H41 D8 D5:D6 B6 B2" xr:uid="{00000000-0002-0000-0600-000000000000}">
      <formula1>""</formula1>
    </dataValidation>
    <dataValidation type="list" allowBlank="1" showInputMessage="1" showErrorMessage="1" errorTitle="X-Author for Excel" error="Please select a value from the drop-down." promptTitle="X-Author for Excel" sqref="D4" xr:uid="{00000000-0002-0000-0600-000001000000}">
      <formula1>IF(IFERROR(ROWS(INDIRECT(SUBSTITUTE("AIM_Funding_Request__c.AIM_Funding_Request_Currency__c"," ","_"))),-1) &lt; 0, XAuthorInvalidPicklistData,INDIRECT(SUBSTITUTE("AIM_Funding_Request__c.AIM_Funding_Request_Currency__c"," ","_")))</formula1>
    </dataValidation>
    <dataValidation type="list" allowBlank="1" showInputMessage="1" showErrorMessage="1" errorTitle="X-Author for Excel" error="Please select a value from the drop-down." promptTitle="X-Author for Excel" sqref="F8" xr:uid="{00000000-0002-0000-0600-000002000000}">
      <formula1>IF(IFERROR(ROWS(INDIRECT(SUBSTITUTE("AIM_Funding_Request__c.AIM_TRP_Review_Outcome__c"," ","_"))),-1) &lt; 0, XAuthorInvalidPicklistData,INDIRECT(SUBSTITUTE("AIM_Funding_Request__c.AIM_TRP_Review_Outcome__c"," ","_")))</formula1>
    </dataValidation>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1:N130"/>
  <sheetViews>
    <sheetView topLeftCell="A11" workbookViewId="0">
      <selection activeCell="L12" sqref="L12"/>
    </sheetView>
  </sheetViews>
  <sheetFormatPr baseColWidth="10" defaultColWidth="8.83203125" defaultRowHeight="15" x14ac:dyDescent="0.2"/>
  <cols>
    <col min="3" max="3" width="13.83203125" customWidth="1"/>
  </cols>
  <sheetData>
    <row r="11" spans="2:14" ht="29" x14ac:dyDescent="0.2">
      <c r="B11" s="55" t="s">
        <v>769</v>
      </c>
      <c r="C11" s="55" t="s">
        <v>785</v>
      </c>
      <c r="D11" s="55"/>
      <c r="E11" s="55" t="s">
        <v>769</v>
      </c>
      <c r="F11" s="58" t="s">
        <v>787</v>
      </c>
      <c r="G11" s="58" t="s">
        <v>770</v>
      </c>
      <c r="H11" s="55"/>
      <c r="I11" s="55" t="s">
        <v>772</v>
      </c>
      <c r="J11" s="55" t="s">
        <v>788</v>
      </c>
      <c r="K11" s="55" t="s">
        <v>802</v>
      </c>
      <c r="L11" s="94"/>
      <c r="M11" s="94">
        <f>IFERROR(LOOKUP(2,1/(COUNTIF($M$10:M10,$E$12:$E$274)=0),$E$12:$E$274),IF($M$12=M10,"",IF(M10&lt;&gt;"",$M$12,"")))</f>
        <v>0</v>
      </c>
      <c r="N11" s="94" t="s">
        <v>863</v>
      </c>
    </row>
    <row r="12" spans="2:14" hidden="1" x14ac:dyDescent="0.2">
      <c r="B12" s="59" t="s">
        <v>780</v>
      </c>
      <c r="C12" s="57" t="s">
        <v>784</v>
      </c>
      <c r="D12" s="56"/>
      <c r="E12" s="94" t="str">
        <f>IF(OR(TranslatemoduleName="[Name - FR]",TranslatemoduleName="[Name - ES]"),"",IF(InterventionsTranslate="[Name]","",InterventionsTranslate))</f>
        <v/>
      </c>
      <c r="F12" s="56" t="s">
        <v>786</v>
      </c>
      <c r="G12" s="57" t="s">
        <v>779</v>
      </c>
      <c r="H12" s="56"/>
      <c r="I12" s="56" t="s">
        <v>781</v>
      </c>
      <c r="J12" s="56" t="s">
        <v>782</v>
      </c>
      <c r="K12" s="59" t="s">
        <v>801</v>
      </c>
      <c r="L12" s="94" t="str">
        <f>F12</f>
        <v>[Name ID]</v>
      </c>
      <c r="M12" s="94" t="str">
        <f>IFERROR(LOOKUP(2,1/(COUNTIF($M$10:M11,$E$12:$E$274)=0),$E$12:$E$274),IF($M$12=M11,"",IF(M11&lt;&gt;"",$M$12,"")))</f>
        <v>Payment for results</v>
      </c>
      <c r="N12" s="94" t="s">
        <v>862</v>
      </c>
    </row>
    <row r="13" spans="2:14" x14ac:dyDescent="0.2">
      <c r="B13" s="59" t="s">
        <v>1119</v>
      </c>
      <c r="C13" s="57" t="s">
        <v>1061</v>
      </c>
      <c r="D13" s="56"/>
      <c r="E13" s="94" t="str">
        <f>IF(OR(TranslatemoduleName="[Name - FR]",TranslatemoduleName="[Name - ES]"),"",IF(InterventionsTranslate="[Name]","",InterventionsTranslate))</f>
        <v>Condom and lubricant programing</v>
      </c>
      <c r="F13" s="56" t="s">
        <v>1120</v>
      </c>
      <c r="G13" s="57" t="s">
        <v>1121</v>
      </c>
      <c r="H13" s="56"/>
      <c r="I13" s="56" t="s">
        <v>1122</v>
      </c>
      <c r="J13" s="56" t="s">
        <v>1123</v>
      </c>
      <c r="K13" s="59" t="s">
        <v>1124</v>
      </c>
      <c r="L13" s="94" t="str">
        <f t="shared" ref="L13:L76" si="0">F13</f>
        <v>MCI-00670</v>
      </c>
      <c r="M13" s="94" t="str">
        <f>IFERROR(LOOKUP(2,1/(COUNTIF($M$10:M12,$E$12:$E$274)=0),$E$12:$E$274),IF($M$12=M12,"",IF(M12&lt;&gt;"",$M$12,"")))</f>
        <v>Laboratory supply chain systems</v>
      </c>
      <c r="N13" s="94" t="b">
        <v>1</v>
      </c>
    </row>
    <row r="14" spans="2:14" x14ac:dyDescent="0.2">
      <c r="B14" s="59" t="s">
        <v>1125</v>
      </c>
      <c r="C14" s="57" t="s">
        <v>1061</v>
      </c>
      <c r="D14" s="56"/>
      <c r="E14" s="94" t="str">
        <f>IF(OR(TranslatemoduleName="[Name - FR]",TranslatemoduleName="[Name - ES]"),"",IF(InterventionsTranslate="[Name]","",InterventionsTranslate))</f>
        <v>Pre-exposure prophylaxis</v>
      </c>
      <c r="F14" s="56" t="s">
        <v>1126</v>
      </c>
      <c r="G14" s="57" t="s">
        <v>1121</v>
      </c>
      <c r="H14" s="56"/>
      <c r="I14" s="56" t="s">
        <v>1127</v>
      </c>
      <c r="J14" s="56" t="s">
        <v>1128</v>
      </c>
      <c r="K14" s="59" t="s">
        <v>1129</v>
      </c>
      <c r="L14" s="94" t="str">
        <f t="shared" si="0"/>
        <v>MCI-00671</v>
      </c>
      <c r="M14" s="94" t="str">
        <f>IFERROR(LOOKUP(2,1/(COUNTIF($M$10:M13,$E$12:$E$274)=0),$E$12:$E$274),IF($M$12=M13,"",IF(M13&lt;&gt;"",$M$12,"")))</f>
        <v>Information systems and integrated specimen transport networks</v>
      </c>
      <c r="N14" s="94" t="b">
        <v>1</v>
      </c>
    </row>
    <row r="15" spans="2:14" x14ac:dyDescent="0.2">
      <c r="B15" s="59" t="s">
        <v>1130</v>
      </c>
      <c r="C15" s="57" t="s">
        <v>1061</v>
      </c>
      <c r="D15" s="56"/>
      <c r="E15" s="94" t="str">
        <f>IF(OR(TranslatemoduleName="[Name - FR]",TranslatemoduleName="[Name - ES]"),"",IF(InterventionsTranslate="[Name]","",InterventionsTranslate))</f>
        <v>Behavior change interventions</v>
      </c>
      <c r="F15" s="56" t="s">
        <v>1131</v>
      </c>
      <c r="G15" s="57" t="s">
        <v>1121</v>
      </c>
      <c r="H15" s="56"/>
      <c r="I15" s="56" t="s">
        <v>1132</v>
      </c>
      <c r="J15" s="56" t="s">
        <v>1133</v>
      </c>
      <c r="K15" s="59" t="s">
        <v>1134</v>
      </c>
      <c r="L15" s="94" t="str">
        <f t="shared" si="0"/>
        <v>MCI-00672</v>
      </c>
      <c r="M15" s="94" t="str">
        <f>IFERROR(LOOKUP(2,1/(COUNTIF($M$10:M14,$E$12:$E$274)=0),$E$12:$E$274),IF($M$12=M14,"",IF(M14&lt;&gt;"",$M$12,"")))</f>
        <v>Quality management systems and accreditation</v>
      </c>
      <c r="N15" s="94" t="b">
        <v>1</v>
      </c>
    </row>
    <row r="16" spans="2:14" x14ac:dyDescent="0.2">
      <c r="B16" s="59" t="s">
        <v>1135</v>
      </c>
      <c r="C16" s="57" t="s">
        <v>1061</v>
      </c>
      <c r="D16" s="56"/>
      <c r="E16" s="94" t="str">
        <f>IF(OR(TranslatemoduleName="[Name - FR]",TranslatemoduleName="[Name - ES]"),"",IF(InterventionsTranslate="[Name]","",InterventionsTranslate))</f>
        <v>Community empowerment</v>
      </c>
      <c r="F16" s="56" t="s">
        <v>1136</v>
      </c>
      <c r="G16" s="57" t="s">
        <v>1121</v>
      </c>
      <c r="H16" s="56"/>
      <c r="I16" s="56" t="s">
        <v>1137</v>
      </c>
      <c r="J16" s="56" t="s">
        <v>1138</v>
      </c>
      <c r="K16" s="59" t="s">
        <v>1139</v>
      </c>
      <c r="L16" s="94" t="str">
        <f t="shared" si="0"/>
        <v>MCI-00673</v>
      </c>
      <c r="M16" s="94" t="str">
        <f>IFERROR(LOOKUP(2,1/(COUNTIF($M$10:M15,$E$12:$E$274)=0),$E$12:$E$274),IF($M$12=M15,"",IF(M15&lt;&gt;"",$M$12,"")))</f>
        <v>Infrastructure and equipment management systems</v>
      </c>
      <c r="N16" s="94" t="b">
        <v>1</v>
      </c>
    </row>
    <row r="17" spans="2:14" x14ac:dyDescent="0.2">
      <c r="B17" s="59" t="s">
        <v>1140</v>
      </c>
      <c r="C17" s="57" t="s">
        <v>1061</v>
      </c>
      <c r="D17" s="56"/>
      <c r="E17" s="94" t="str">
        <f>IF(OR(TranslatemoduleName="[Name - FR]",TranslatemoduleName="[Name - ES]"),"",IF(InterventionsTranslate="[Name]","",InterventionsTranslate))</f>
        <v>Sexual and reproductive health services, including STIs</v>
      </c>
      <c r="F17" s="56" t="s">
        <v>1141</v>
      </c>
      <c r="G17" s="57" t="s">
        <v>1121</v>
      </c>
      <c r="H17" s="56"/>
      <c r="I17" s="56" t="s">
        <v>1142</v>
      </c>
      <c r="J17" s="56" t="s">
        <v>1143</v>
      </c>
      <c r="K17" s="59" t="s">
        <v>1144</v>
      </c>
      <c r="L17" s="94" t="str">
        <f t="shared" si="0"/>
        <v>MCI-00674</v>
      </c>
      <c r="M17" s="94" t="str">
        <f>IFERROR(LOOKUP(2,1/(COUNTIF($M$10:M16,$E$12:$E$274)=0),$E$12:$E$274),IF($M$12=M16,"",IF(M16&lt;&gt;"",$M$12,"")))</f>
        <v>National laboratory governance and management structures</v>
      </c>
      <c r="N17" s="94" t="b">
        <v>1</v>
      </c>
    </row>
    <row r="18" spans="2:14" x14ac:dyDescent="0.2">
      <c r="B18" s="59" t="s">
        <v>1145</v>
      </c>
      <c r="C18" s="57" t="s">
        <v>1061</v>
      </c>
      <c r="D18" s="56"/>
      <c r="E18" s="94" t="str">
        <f>IF(OR(TranslatemoduleName="[Name - FR]",TranslatemoduleName="[Name - ES]"),"",IF(InterventionsTranslate="[Name]","",InterventionsTranslate))</f>
        <v>Harm reduction interventions for drug use</v>
      </c>
      <c r="F18" s="56" t="s">
        <v>1146</v>
      </c>
      <c r="G18" s="57" t="s">
        <v>1121</v>
      </c>
      <c r="H18" s="56"/>
      <c r="I18" s="56" t="s">
        <v>1147</v>
      </c>
      <c r="J18" s="56" t="s">
        <v>1148</v>
      </c>
      <c r="K18" s="59" t="s">
        <v>1149</v>
      </c>
      <c r="L18" s="94" t="str">
        <f t="shared" si="0"/>
        <v>MCI-00675</v>
      </c>
      <c r="M18" s="94" t="str">
        <f>IFERROR(LOOKUP(2,1/(COUNTIF($M$10:M17,$E$12:$E$274)=0),$E$12:$E$274),IF($M$12=M17,"",IF(M17&lt;&gt;"",$M$12,"")))</f>
        <v>Institutional capacity building, planning and leadership development</v>
      </c>
      <c r="N18" s="94" t="b">
        <v>1</v>
      </c>
    </row>
    <row r="19" spans="2:14" x14ac:dyDescent="0.2">
      <c r="B19" s="59" t="s">
        <v>1150</v>
      </c>
      <c r="C19" s="57" t="s">
        <v>1061</v>
      </c>
      <c r="D19" s="56"/>
      <c r="E19" s="94" t="str">
        <f>IF(OR(TranslatemoduleName="[Name - FR]",TranslatemoduleName="[Name - ES]"),"",IF(InterventionsTranslate="[Name]","",InterventionsTranslate))</f>
        <v>Needle and syringe programs</v>
      </c>
      <c r="F19" s="56" t="s">
        <v>1151</v>
      </c>
      <c r="G19" s="57" t="s">
        <v>1121</v>
      </c>
      <c r="H19" s="56"/>
      <c r="I19" s="56" t="s">
        <v>1152</v>
      </c>
      <c r="J19" s="56" t="s">
        <v>1153</v>
      </c>
      <c r="K19" s="59" t="s">
        <v>1154</v>
      </c>
      <c r="L19" s="94" t="str">
        <f t="shared" si="0"/>
        <v>MCI-00679</v>
      </c>
      <c r="M19" s="94" t="str">
        <f>IFERROR(LOOKUP(2,1/(COUNTIF($M$10:M18,$E$12:$E$274)=0),$E$12:$E$274),IF($M$12=M18,"",IF(M18&lt;&gt;"",$M$12,"")))</f>
        <v>Social mobilization, building community linkages and coordination</v>
      </c>
      <c r="N19" s="94" t="b">
        <v>1</v>
      </c>
    </row>
    <row r="20" spans="2:14" x14ac:dyDescent="0.2">
      <c r="B20" s="59" t="s">
        <v>1155</v>
      </c>
      <c r="C20" s="57" t="s">
        <v>1061</v>
      </c>
      <c r="D20" s="56"/>
      <c r="E20" s="94" t="str">
        <f>IF(OR(TranslatemoduleName="[Name - FR]",TranslatemoduleName="[Name - ES]"),"",IF(InterventionsTranslate="[Name]","",InterventionsTranslate))</f>
        <v>Opioid substitution therapy and other medically assisted drug dependence treatment</v>
      </c>
      <c r="F20" s="56" t="s">
        <v>1156</v>
      </c>
      <c r="G20" s="57" t="s">
        <v>1121</v>
      </c>
      <c r="H20" s="56"/>
      <c r="I20" s="56" t="s">
        <v>1157</v>
      </c>
      <c r="J20" s="56" t="s">
        <v>1158</v>
      </c>
      <c r="K20" s="59" t="s">
        <v>1159</v>
      </c>
      <c r="L20" s="94" t="str">
        <f t="shared" si="0"/>
        <v>MCI-00680</v>
      </c>
      <c r="M20" s="94" t="str">
        <f>IFERROR(LOOKUP(2,1/(COUNTIF($M$10:M19,$E$12:$E$274)=0),$E$12:$E$274),IF($M$12=M19,"",IF(M19&lt;&gt;"",$M$12,"")))</f>
        <v>Community-led advocacy and research</v>
      </c>
      <c r="N20" s="94" t="b">
        <v>1</v>
      </c>
    </row>
    <row r="21" spans="2:14" x14ac:dyDescent="0.2">
      <c r="B21" s="59" t="s">
        <v>198</v>
      </c>
      <c r="C21" s="57" t="s">
        <v>1061</v>
      </c>
      <c r="D21" s="56"/>
      <c r="E21" s="94" t="str">
        <f>IF(OR(TranslatemoduleName="[Name - FR]",TranslatemoduleName="[Name - ES]"),"",IF(InterventionsTranslate="[Name]","",InterventionsTranslate))</f>
        <v>Overdose prevention and management</v>
      </c>
      <c r="F21" s="56" t="s">
        <v>1160</v>
      </c>
      <c r="G21" s="57" t="s">
        <v>1121</v>
      </c>
      <c r="H21" s="56"/>
      <c r="I21" s="56" t="s">
        <v>1161</v>
      </c>
      <c r="J21" s="56" t="s">
        <v>363</v>
      </c>
      <c r="K21" s="59" t="s">
        <v>1162</v>
      </c>
      <c r="L21" s="94" t="str">
        <f t="shared" si="0"/>
        <v>MCI-00681</v>
      </c>
      <c r="M21" s="94" t="str">
        <f>IFERROR(LOOKUP(2,1/(COUNTIF($M$10:M20,$E$12:$E$274)=0),$E$12:$E$274),IF($M$12=M20,"",IF(M20&lt;&gt;"",$M$12,"")))</f>
        <v>Community-based monitoring</v>
      </c>
      <c r="N21" s="94" t="b">
        <v>1</v>
      </c>
    </row>
    <row r="22" spans="2:14" x14ac:dyDescent="0.2">
      <c r="B22" s="59" t="s">
        <v>1163</v>
      </c>
      <c r="C22" s="57" t="s">
        <v>1061</v>
      </c>
      <c r="D22" s="56"/>
      <c r="E22" s="94" t="str">
        <f>IF(OR(TranslatemoduleName="[Name - FR]",TranslatemoduleName="[Name - ES]"),"",IF(InterventionsTranslate="[Name]","",InterventionsTranslate))</f>
        <v>Addressing stigma, discrimination and violence</v>
      </c>
      <c r="F22" s="56" t="s">
        <v>1164</v>
      </c>
      <c r="G22" s="57" t="s">
        <v>1121</v>
      </c>
      <c r="H22" s="56"/>
      <c r="I22" s="56" t="s">
        <v>1165</v>
      </c>
      <c r="J22" s="56" t="s">
        <v>1166</v>
      </c>
      <c r="K22" s="59" t="s">
        <v>1167</v>
      </c>
      <c r="L22" s="94" t="str">
        <f t="shared" si="0"/>
        <v>MCI-00676</v>
      </c>
      <c r="M22" s="94" t="str">
        <f>IFERROR(LOOKUP(2,1/(COUNTIF($M$10:M21,$E$12:$E$274)=0),$E$12:$E$274),IF($M$12=M21,"",IF(M21&lt;&gt;"",$M$12,"")))</f>
        <v>Policy and planning for national disease control programs</v>
      </c>
      <c r="N22" s="94" t="b">
        <v>1</v>
      </c>
    </row>
    <row r="23" spans="2:14" x14ac:dyDescent="0.2">
      <c r="B23" s="59" t="s">
        <v>1168</v>
      </c>
      <c r="C23" s="57" t="s">
        <v>1061</v>
      </c>
      <c r="D23" s="56"/>
      <c r="E23" s="94" t="str">
        <f>IF(OR(TranslatemoduleName="[Name - FR]",TranslatemoduleName="[Name - ES]"),"",IF(InterventionsTranslate="[Name]","",InterventionsTranslate))</f>
        <v>Interventions for young key populations</v>
      </c>
      <c r="F23" s="56" t="s">
        <v>1169</v>
      </c>
      <c r="G23" s="57" t="s">
        <v>1121</v>
      </c>
      <c r="H23" s="56"/>
      <c r="I23" s="56" t="s">
        <v>1170</v>
      </c>
      <c r="J23" s="56" t="s">
        <v>1171</v>
      </c>
      <c r="K23" s="59" t="s">
        <v>1172</v>
      </c>
      <c r="L23" s="94" t="str">
        <f t="shared" si="0"/>
        <v>MCI-00677</v>
      </c>
      <c r="M23" s="94" t="str">
        <f>IFERROR(LOOKUP(2,1/(COUNTIF($M$10:M22,$E$12:$E$274)=0),$E$12:$E$274),IF($M$12=M22,"",IF(M22&lt;&gt;"",$M$12,"")))</f>
        <v>National health sector strategies and financing</v>
      </c>
      <c r="N23" s="94" t="b">
        <v>1</v>
      </c>
    </row>
    <row r="24" spans="2:14" x14ac:dyDescent="0.2">
      <c r="B24" s="59" t="s">
        <v>1173</v>
      </c>
      <c r="C24" s="57" t="s">
        <v>1061</v>
      </c>
      <c r="D24" s="56"/>
      <c r="E24" s="94" t="str">
        <f>IF(OR(TranslatemoduleName="[Name - FR]",TranslatemoduleName="[Name - ES]"),"",IF(InterventionsTranslate="[Name]","",InterventionsTranslate))</f>
        <v>Comprehensive sexuality education</v>
      </c>
      <c r="F24" s="56" t="s">
        <v>1174</v>
      </c>
      <c r="G24" s="57" t="s">
        <v>1121</v>
      </c>
      <c r="H24" s="56"/>
      <c r="I24" s="56" t="s">
        <v>1175</v>
      </c>
      <c r="J24" s="56" t="s">
        <v>1176</v>
      </c>
      <c r="K24" s="59" t="s">
        <v>1177</v>
      </c>
      <c r="L24" s="94" t="str">
        <f t="shared" si="0"/>
        <v>MCI-00682</v>
      </c>
      <c r="M24" s="94" t="str">
        <f>IFERROR(LOOKUP(2,1/(COUNTIF($M$10:M23,$E$12:$E$274)=0),$E$12:$E$274),IF($M$12=M23,"",IF(M23&lt;&gt;"",$M$12,"")))</f>
        <v>Routine grant financial management</v>
      </c>
      <c r="N24" s="94" t="b">
        <v>1</v>
      </c>
    </row>
    <row r="25" spans="2:14" x14ac:dyDescent="0.2">
      <c r="B25" s="59" t="s">
        <v>1178</v>
      </c>
      <c r="C25" s="57" t="s">
        <v>1061</v>
      </c>
      <c r="D25" s="56"/>
      <c r="E25" s="94" t="str">
        <f>IF(OR(TranslatemoduleName="[Name - FR]",TranslatemoduleName="[Name - ES]"),"",IF(InterventionsTranslate="[Name]","",InterventionsTranslate))</f>
        <v>Gender-based violence prevention and post violence care</v>
      </c>
      <c r="F25" s="56" t="s">
        <v>1179</v>
      </c>
      <c r="G25" s="57" t="s">
        <v>1121</v>
      </c>
      <c r="H25" s="56"/>
      <c r="I25" s="56" t="s">
        <v>1180</v>
      </c>
      <c r="J25" s="56" t="s">
        <v>1181</v>
      </c>
      <c r="K25" s="59" t="s">
        <v>1182</v>
      </c>
      <c r="L25" s="94" t="str">
        <f t="shared" si="0"/>
        <v>MCI-00683</v>
      </c>
      <c r="M25" s="94" t="str">
        <f>IFERROR(LOOKUP(2,1/(COUNTIF($M$10:M24,$E$12:$E$274)=0),$E$12:$E$274),IF($M$12=M24,"",IF(M24&lt;&gt;"",$M$12,"")))</f>
        <v>Public financial management (country or donor harmonized) systems</v>
      </c>
      <c r="N25" s="94" t="b">
        <v>1</v>
      </c>
    </row>
    <row r="26" spans="2:14" x14ac:dyDescent="0.2">
      <c r="B26" s="59" t="s">
        <v>1183</v>
      </c>
      <c r="C26" s="57" t="s">
        <v>1061</v>
      </c>
      <c r="D26" s="56"/>
      <c r="E26" s="94" t="str">
        <f>IF(OR(TranslatemoduleName="[Name - FR]",TranslatemoduleName="[Name - ES]"),"",IF(InterventionsTranslate="[Name]","",InterventionsTranslate))</f>
        <v>Social protection interventions</v>
      </c>
      <c r="F26" s="56" t="s">
        <v>1184</v>
      </c>
      <c r="G26" s="57" t="s">
        <v>1121</v>
      </c>
      <c r="H26" s="56"/>
      <c r="I26" s="56" t="s">
        <v>1185</v>
      </c>
      <c r="J26" s="56" t="s">
        <v>1186</v>
      </c>
      <c r="K26" s="59" t="s">
        <v>1187</v>
      </c>
      <c r="L26" s="94" t="str">
        <f t="shared" si="0"/>
        <v>MCI-00684</v>
      </c>
      <c r="M26" s="94" t="str">
        <f>IFERROR(LOOKUP(2,1/(COUNTIF($M$10:M25,$E$12:$E$274)=0),$E$12:$E$274),IF($M$12=M25,"",IF(M25&lt;&gt;"",$M$12,"")))</f>
        <v>Service delivery infrastructure</v>
      </c>
      <c r="N26" s="94" t="b">
        <v>1</v>
      </c>
    </row>
    <row r="27" spans="2:14" x14ac:dyDescent="0.2">
      <c r="B27" s="59" t="s">
        <v>1188</v>
      </c>
      <c r="C27" s="57" t="s">
        <v>1061</v>
      </c>
      <c r="D27" s="56"/>
      <c r="E27" s="94" t="str">
        <f>IF(OR(TranslatemoduleName="[Name - FR]",TranslatemoduleName="[Name - ES]"),"",IF(InterventionsTranslate="[Name]","",InterventionsTranslate))</f>
        <v>Integration into national multi-sectoral responses of AGYW programs</v>
      </c>
      <c r="F27" s="56" t="s">
        <v>1189</v>
      </c>
      <c r="G27" s="57" t="s">
        <v>1121</v>
      </c>
      <c r="H27" s="56"/>
      <c r="I27" s="56" t="s">
        <v>1190</v>
      </c>
      <c r="J27" s="56" t="s">
        <v>1191</v>
      </c>
      <c r="K27" s="59" t="s">
        <v>1192</v>
      </c>
      <c r="L27" s="94" t="str">
        <f t="shared" si="0"/>
        <v>MCI-00685</v>
      </c>
      <c r="M27" s="94" t="str">
        <f>IFERROR(LOOKUP(2,1/(COUNTIF($M$10:M26,$E$12:$E$274)=0),$E$12:$E$274),IF($M$12=M26,"",IF(M26&lt;&gt;"",$M$12,"")))</f>
        <v>Service organization and facility management</v>
      </c>
      <c r="N27" s="94" t="b">
        <v>1</v>
      </c>
    </row>
    <row r="28" spans="2:14" x14ac:dyDescent="0.2">
      <c r="B28" s="59" t="s">
        <v>1193</v>
      </c>
      <c r="C28" s="57" t="s">
        <v>1061</v>
      </c>
      <c r="D28" s="56"/>
      <c r="E28" s="94" t="str">
        <f>IF(OR(TranslatemoduleName="[Name - FR]",TranslatemoduleName="[Name - ES]"),"",IF(InterventionsTranslate="[Name]","",InterventionsTranslate))</f>
        <v>Voluntary Medical Male Circumcision</v>
      </c>
      <c r="F28" s="56" t="s">
        <v>1194</v>
      </c>
      <c r="G28" s="57" t="s">
        <v>1121</v>
      </c>
      <c r="H28" s="56"/>
      <c r="I28" s="56" t="s">
        <v>1195</v>
      </c>
      <c r="J28" s="56" t="s">
        <v>1196</v>
      </c>
      <c r="K28" s="59" t="s">
        <v>1197</v>
      </c>
      <c r="L28" s="94" t="str">
        <f t="shared" si="0"/>
        <v>MCI-00686</v>
      </c>
      <c r="M28" s="94" t="str">
        <f>IFERROR(LOOKUP(2,1/(COUNTIF($M$10:M27,$E$12:$E$274)=0),$E$12:$E$274),IF($M$12=M27,"",IF(M27&lt;&gt;"",$M$12,"")))</f>
        <v>Quality of care</v>
      </c>
      <c r="N28" s="94" t="b">
        <v>1</v>
      </c>
    </row>
    <row r="29" spans="2:14" x14ac:dyDescent="0.2">
      <c r="B29" s="59" t="s">
        <v>1198</v>
      </c>
      <c r="C29" s="57" t="s">
        <v>1061</v>
      </c>
      <c r="D29" s="56"/>
      <c r="E29" s="94" t="str">
        <f>IF(OR(TranslatemoduleName="[Name - FR]",TranslatemoduleName="[Name - ES]"),"",IF(InterventionsTranslate="[Name]","",InterventionsTranslate))</f>
        <v>National condom program management and stewardship</v>
      </c>
      <c r="F29" s="56" t="s">
        <v>1199</v>
      </c>
      <c r="G29" s="57" t="s">
        <v>1121</v>
      </c>
      <c r="H29" s="56"/>
      <c r="I29" s="56" t="s">
        <v>1200</v>
      </c>
      <c r="J29" s="56" t="s">
        <v>1201</v>
      </c>
      <c r="K29" s="59" t="s">
        <v>1202</v>
      </c>
      <c r="L29" s="94" t="str">
        <f t="shared" si="0"/>
        <v>MCI-00687</v>
      </c>
      <c r="M29" s="94" t="str">
        <f>IFERROR(LOOKUP(2,1/(COUNTIF($M$10:M28,$E$12:$E$274)=0),$E$12:$E$274),IF($M$12=M28,"",IF(M28&lt;&gt;"",$M$12,"")))</f>
        <v>Community health workers: In-service training</v>
      </c>
      <c r="N29" s="94" t="b">
        <v>1</v>
      </c>
    </row>
    <row r="30" spans="2:14" x14ac:dyDescent="0.2">
      <c r="B30" s="59" t="s">
        <v>1203</v>
      </c>
      <c r="C30" s="57" t="s">
        <v>1061</v>
      </c>
      <c r="D30" s="56"/>
      <c r="E30" s="94" t="str">
        <f>IF(OR(TranslatemoduleName="[Name - FR]",TranslatemoduleName="[Name - ES]"),"",IF(InterventionsTranslate="[Name]","",InterventionsTranslate))</f>
        <v>Linkages between HIV programs and RMNCAH</v>
      </c>
      <c r="F30" s="56" t="s">
        <v>1204</v>
      </c>
      <c r="G30" s="57" t="s">
        <v>1121</v>
      </c>
      <c r="H30" s="56"/>
      <c r="I30" s="56" t="s">
        <v>1205</v>
      </c>
      <c r="J30" s="56" t="s">
        <v>1206</v>
      </c>
      <c r="K30" s="59" t="s">
        <v>1207</v>
      </c>
      <c r="L30" s="94" t="str">
        <f t="shared" si="0"/>
        <v>MCI-00688</v>
      </c>
      <c r="M30" s="94" t="str">
        <f>IFERROR(LOOKUP(2,1/(COUNTIF($M$10:M29,$E$12:$E$274)=0),$E$12:$E$274),IF($M$12=M29,"",IF(M29&lt;&gt;"",$M$12,"")))</f>
        <v>Community health workers: Remuneration and deployment</v>
      </c>
      <c r="N30" s="94" t="b">
        <v>1</v>
      </c>
    </row>
    <row r="31" spans="2:14" x14ac:dyDescent="0.2">
      <c r="B31" s="59" t="s">
        <v>1208</v>
      </c>
      <c r="C31" s="57" t="s">
        <v>1061</v>
      </c>
      <c r="D31" s="56"/>
      <c r="E31" s="94" t="str">
        <f>IF(OR(TranslatemoduleName="[Name - FR]",TranslatemoduleName="[Name - ES]"),"",IF(InterventionsTranslate="[Name]","",InterventionsTranslate))</f>
        <v>Prevention and management of co-infections and co-morbidities (Prevention)</v>
      </c>
      <c r="F31" s="56" t="s">
        <v>1209</v>
      </c>
      <c r="G31" s="57" t="s">
        <v>1121</v>
      </c>
      <c r="H31" s="56"/>
      <c r="I31" s="56" t="s">
        <v>1210</v>
      </c>
      <c r="J31" s="56" t="s">
        <v>1211</v>
      </c>
      <c r="K31" s="59" t="s">
        <v>1212</v>
      </c>
      <c r="L31" s="94" t="str">
        <f t="shared" si="0"/>
        <v>MCI-00678</v>
      </c>
      <c r="M31" s="94" t="str">
        <f>IFERROR(LOOKUP(2,1/(COUNTIF($M$10:M30,$E$12:$E$274)=0),$E$12:$E$274),IF($M$12=M30,"",IF(M30&lt;&gt;"",$M$12,"")))</f>
        <v>Community health workers: Education and production</v>
      </c>
      <c r="N31" s="94" t="b">
        <v>1</v>
      </c>
    </row>
    <row r="32" spans="2:14" x14ac:dyDescent="0.2">
      <c r="B32" s="59" t="s">
        <v>331</v>
      </c>
      <c r="C32" s="57" t="s">
        <v>1064</v>
      </c>
      <c r="D32" s="56"/>
      <c r="E32" s="94" t="str">
        <f>IF(OR(TranslatemoduleName="[Name - FR]",TranslatemoduleName="[Name - ES]"),"",IF(InterventionsTranslate="[Name]","",InterventionsTranslate))</f>
        <v>Prong 1: Primary prevention of HIV infection among women of childbearing age</v>
      </c>
      <c r="F32" s="56" t="s">
        <v>1213</v>
      </c>
      <c r="G32" s="57" t="s">
        <v>1214</v>
      </c>
      <c r="H32" s="56"/>
      <c r="I32" s="56" t="s">
        <v>1215</v>
      </c>
      <c r="J32" s="56" t="s">
        <v>1216</v>
      </c>
      <c r="K32" s="59" t="s">
        <v>1217</v>
      </c>
      <c r="L32" s="94" t="str">
        <f t="shared" si="0"/>
        <v>MCI-00689</v>
      </c>
      <c r="M32" s="94" t="str">
        <f>IFERROR(LOOKUP(2,1/(COUNTIF($M$10:M31,$E$12:$E$274)=0),$E$12:$E$274),IF($M$12=M31,"",IF(M31&lt;&gt;"",$M$12,"")))</f>
        <v>HRH policy and governance</v>
      </c>
      <c r="N32" s="94" t="b">
        <v>1</v>
      </c>
    </row>
    <row r="33" spans="2:14" x14ac:dyDescent="0.2">
      <c r="B33" s="59" t="s">
        <v>334</v>
      </c>
      <c r="C33" s="57" t="s">
        <v>1064</v>
      </c>
      <c r="D33" s="56"/>
      <c r="E33" s="94" t="str">
        <f>IF(OR(TranslatemoduleName="[Name - FR]",TranslatemoduleName="[Name - ES]"),"",IF(InterventionsTranslate="[Name]","",InterventionsTranslate))</f>
        <v>Prong 2: Preventing unintended pregnancies among women living with HIV</v>
      </c>
      <c r="F33" s="56" t="s">
        <v>1218</v>
      </c>
      <c r="G33" s="57" t="s">
        <v>1214</v>
      </c>
      <c r="H33" s="56"/>
      <c r="I33" s="56" t="s">
        <v>1219</v>
      </c>
      <c r="J33" s="56" t="s">
        <v>501</v>
      </c>
      <c r="K33" s="59" t="s">
        <v>1220</v>
      </c>
      <c r="L33" s="94" t="str">
        <f t="shared" si="0"/>
        <v>MCI-00690</v>
      </c>
      <c r="M33" s="94" t="str">
        <f>IFERROR(LOOKUP(2,1/(COUNTIF($M$10:M32,$E$12:$E$274)=0),$E$12:$E$274),IF($M$12=M32,"",IF(M32&lt;&gt;"",$M$12,"")))</f>
        <v>In-service training (excluding community health workers)</v>
      </c>
      <c r="N33" s="94" t="b">
        <v>1</v>
      </c>
    </row>
    <row r="34" spans="2:14" x14ac:dyDescent="0.2">
      <c r="B34" s="59" t="s">
        <v>340</v>
      </c>
      <c r="C34" s="57" t="s">
        <v>1064</v>
      </c>
      <c r="D34" s="56"/>
      <c r="E34" s="94" t="str">
        <f>IF(OR(TranslatemoduleName="[Name - FR]",TranslatemoduleName="[Name - ES]"),"",IF(InterventionsTranslate="[Name]","",InterventionsTranslate))</f>
        <v>Prong 4: Treatment, care and support to mothers living with HIV, their children and families</v>
      </c>
      <c r="F34" s="56" t="s">
        <v>1221</v>
      </c>
      <c r="G34" s="57" t="s">
        <v>1214</v>
      </c>
      <c r="H34" s="56"/>
      <c r="I34" s="56" t="s">
        <v>1222</v>
      </c>
      <c r="J34" s="56" t="s">
        <v>1223</v>
      </c>
      <c r="K34" s="59" t="s">
        <v>1224</v>
      </c>
      <c r="L34" s="94" t="str">
        <f t="shared" si="0"/>
        <v>MCI-00692</v>
      </c>
      <c r="M34" s="94" t="str">
        <f>IFERROR(LOOKUP(2,1/(COUNTIF($M$10:M33,$E$12:$E$274)=0),$E$12:$E$274),IF($M$12=M33,"",IF(M33&lt;&gt;"",$M$12,"")))</f>
        <v>Remuneration &amp; deployment of existing/new staff (excluding community health workers)</v>
      </c>
      <c r="N34" s="94" t="b">
        <v>1</v>
      </c>
    </row>
    <row r="35" spans="2:14" x14ac:dyDescent="0.2">
      <c r="B35" s="59" t="s">
        <v>337</v>
      </c>
      <c r="C35" s="57" t="s">
        <v>1064</v>
      </c>
      <c r="D35" s="56"/>
      <c r="E35" s="94" t="str">
        <f>IF(OR(TranslatemoduleName="[Name - FR]",TranslatemoduleName="[Name - ES]"),"",IF(InterventionsTranslate="[Name]","",InterventionsTranslate))</f>
        <v>Prong 3: Preventing vertical HIV transmission</v>
      </c>
      <c r="F35" s="56" t="s">
        <v>1225</v>
      </c>
      <c r="G35" s="57" t="s">
        <v>1214</v>
      </c>
      <c r="H35" s="56"/>
      <c r="I35" s="56" t="s">
        <v>1226</v>
      </c>
      <c r="J35" s="56" t="s">
        <v>1227</v>
      </c>
      <c r="K35" s="59" t="s">
        <v>1228</v>
      </c>
      <c r="L35" s="94" t="str">
        <f t="shared" si="0"/>
        <v>MCI-00691</v>
      </c>
      <c r="M35" s="94" t="str">
        <f>IFERROR(LOOKUP(2,1/(COUNTIF($M$10:M34,$E$12:$E$274)=0),$E$12:$E$274),IF($M$12=M34,"",IF(M34&lt;&gt;"",$M$12,"")))</f>
        <v>Education and production of new health workers (excluding community health workers)</v>
      </c>
      <c r="N35" s="94" t="b">
        <v>1</v>
      </c>
    </row>
    <row r="36" spans="2:14" x14ac:dyDescent="0.2">
      <c r="B36" s="59" t="s">
        <v>1229</v>
      </c>
      <c r="C36" s="57" t="s">
        <v>1067</v>
      </c>
      <c r="D36" s="56"/>
      <c r="E36" s="94" t="str">
        <f>IF(OR(TranslatemoduleName="[Name - FR]",TranslatemoduleName="[Name - ES]"),"",IF(InterventionsTranslate="[Name]","",InterventionsTranslate))</f>
        <v>Facility-based testing</v>
      </c>
      <c r="F36" s="56" t="s">
        <v>1230</v>
      </c>
      <c r="G36" s="57" t="s">
        <v>1231</v>
      </c>
      <c r="H36" s="56"/>
      <c r="I36" s="56" t="s">
        <v>1232</v>
      </c>
      <c r="J36" s="56" t="s">
        <v>1233</v>
      </c>
      <c r="K36" s="59" t="s">
        <v>1234</v>
      </c>
      <c r="L36" s="94" t="str">
        <f t="shared" si="0"/>
        <v>MCI-00693</v>
      </c>
      <c r="M36" s="94" t="str">
        <f>IFERROR(LOOKUP(2,1/(COUNTIF($M$10:M35,$E$12:$E$274)=0),$E$12:$E$274),IF($M$12=M35,"",IF(M35&lt;&gt;"",$M$12,"")))</f>
        <v>Civil registration and vital statistics</v>
      </c>
      <c r="N36" s="94" t="b">
        <v>1</v>
      </c>
    </row>
    <row r="37" spans="2:14" x14ac:dyDescent="0.2">
      <c r="B37" s="59" t="s">
        <v>1235</v>
      </c>
      <c r="C37" s="57" t="s">
        <v>1067</v>
      </c>
      <c r="D37" s="56"/>
      <c r="E37" s="94" t="str">
        <f>IF(OR(TranslatemoduleName="[Name - FR]",TranslatemoduleName="[Name - ES]"),"",IF(InterventionsTranslate="[Name]","",InterventionsTranslate))</f>
        <v>Community-based testing</v>
      </c>
      <c r="F37" s="56" t="s">
        <v>1236</v>
      </c>
      <c r="G37" s="57" t="s">
        <v>1231</v>
      </c>
      <c r="H37" s="56"/>
      <c r="I37" s="56" t="s">
        <v>1237</v>
      </c>
      <c r="J37" s="56" t="s">
        <v>1238</v>
      </c>
      <c r="K37" s="59" t="s">
        <v>1239</v>
      </c>
      <c r="L37" s="94" t="str">
        <f t="shared" si="0"/>
        <v>MCI-00694</v>
      </c>
      <c r="M37" s="94" t="str">
        <f>IFERROR(LOOKUP(2,1/(COUNTIF($M$10:M36,$E$12:$E$274)=0),$E$12:$E$274),IF($M$12=M36,"",IF(M36&lt;&gt;"",$M$12,"")))</f>
        <v>Administrative and finance data sources</v>
      </c>
      <c r="N37" s="94" t="b">
        <v>1</v>
      </c>
    </row>
    <row r="38" spans="2:14" x14ac:dyDescent="0.2">
      <c r="B38" s="59" t="s">
        <v>1240</v>
      </c>
      <c r="C38" s="57" t="s">
        <v>1067</v>
      </c>
      <c r="D38" s="56"/>
      <c r="E38" s="94" t="str">
        <f>IF(OR(TranslatemoduleName="[Name - FR]",TranslatemoduleName="[Name - ES]"),"",IF(InterventionsTranslate="[Name]","",InterventionsTranslate))</f>
        <v>Self-testing</v>
      </c>
      <c r="F38" s="56" t="s">
        <v>1241</v>
      </c>
      <c r="G38" s="57" t="s">
        <v>1231</v>
      </c>
      <c r="H38" s="56"/>
      <c r="I38" s="56" t="s">
        <v>1242</v>
      </c>
      <c r="J38" s="56" t="s">
        <v>1243</v>
      </c>
      <c r="K38" s="59" t="s">
        <v>1244</v>
      </c>
      <c r="L38" s="94" t="str">
        <f t="shared" si="0"/>
        <v>MCI-00695</v>
      </c>
      <c r="M38" s="94" t="str">
        <f>IFERROR(LOOKUP(2,1/(COUNTIF($M$10:M37,$E$12:$E$274)=0),$E$12:$E$274),IF($M$12=M37,"",IF(M37&lt;&gt;"",$M$12,"")))</f>
        <v>Surveys</v>
      </c>
      <c r="N38" s="94" t="b">
        <v>1</v>
      </c>
    </row>
    <row r="39" spans="2:14" x14ac:dyDescent="0.2">
      <c r="B39" s="59" t="s">
        <v>1245</v>
      </c>
      <c r="C39" s="57" t="s">
        <v>1070</v>
      </c>
      <c r="D39" s="56"/>
      <c r="E39" s="94" t="str">
        <f>IF(OR(TranslatemoduleName="[Name - FR]",TranslatemoduleName="[Name - ES]"),"",IF(InterventionsTranslate="[Name]","",InterventionsTranslate))</f>
        <v>Differentiated ART service delivery and HIV care</v>
      </c>
      <c r="F39" s="56" t="s">
        <v>1246</v>
      </c>
      <c r="G39" s="57" t="s">
        <v>1247</v>
      </c>
      <c r="H39" s="56"/>
      <c r="I39" s="56" t="s">
        <v>1248</v>
      </c>
      <c r="J39" s="56" t="s">
        <v>1249</v>
      </c>
      <c r="K39" s="59" t="s">
        <v>1250</v>
      </c>
      <c r="L39" s="94" t="str">
        <f t="shared" si="0"/>
        <v>MCI-00696</v>
      </c>
      <c r="M39" s="94" t="str">
        <f>IFERROR(LOOKUP(2,1/(COUNTIF($M$10:M38,$E$12:$E$274)=0),$E$12:$E$274),IF($M$12=M38,"",IF(M38&lt;&gt;"",$M$12,"")))</f>
        <v>Analysis, evaluations, reviews and transparency</v>
      </c>
      <c r="N39" s="94" t="b">
        <v>1</v>
      </c>
    </row>
    <row r="40" spans="2:14" x14ac:dyDescent="0.2">
      <c r="B40" s="59" t="s">
        <v>1251</v>
      </c>
      <c r="C40" s="57" t="s">
        <v>1070</v>
      </c>
      <c r="D40" s="56"/>
      <c r="E40" s="94" t="str">
        <f>IF(OR(TranslatemoduleName="[Name - FR]",TranslatemoduleName="[Name - ES]"),"",IF(InterventionsTranslate="[Name]","",InterventionsTranslate))</f>
        <v>Treatment monitoring - Drug resistance</v>
      </c>
      <c r="F40" s="56" t="s">
        <v>1252</v>
      </c>
      <c r="G40" s="57" t="s">
        <v>1247</v>
      </c>
      <c r="H40" s="56"/>
      <c r="I40" s="56" t="s">
        <v>1253</v>
      </c>
      <c r="J40" s="56" t="s">
        <v>1254</v>
      </c>
      <c r="K40" s="59" t="s">
        <v>1255</v>
      </c>
      <c r="L40" s="94" t="str">
        <f t="shared" si="0"/>
        <v>MCI-00697</v>
      </c>
      <c r="M40" s="94" t="str">
        <f>IFERROR(LOOKUP(2,1/(COUNTIF($M$10:M39,$E$12:$E$274)=0),$E$12:$E$274),IF($M$12=M39,"",IF(M39&lt;&gt;"",$M$12,"")))</f>
        <v>Program and data quality</v>
      </c>
      <c r="N40" s="94" t="b">
        <v>1</v>
      </c>
    </row>
    <row r="41" spans="2:14" x14ac:dyDescent="0.2">
      <c r="B41" s="59" t="s">
        <v>1256</v>
      </c>
      <c r="C41" s="57" t="s">
        <v>1070</v>
      </c>
      <c r="D41" s="56"/>
      <c r="E41" s="94" t="str">
        <f>IF(OR(TranslatemoduleName="[Name - FR]",TranslatemoduleName="[Name - ES]"),"",IF(InterventionsTranslate="[Name]","",InterventionsTranslate))</f>
        <v>Treatment monitoring - ARV toxicity</v>
      </c>
      <c r="F41" s="56" t="s">
        <v>1257</v>
      </c>
      <c r="G41" s="57" t="s">
        <v>1247</v>
      </c>
      <c r="H41" s="56"/>
      <c r="I41" s="56" t="s">
        <v>1258</v>
      </c>
      <c r="J41" s="56" t="s">
        <v>1259</v>
      </c>
      <c r="K41" s="59" t="s">
        <v>1260</v>
      </c>
      <c r="L41" s="94" t="str">
        <f t="shared" si="0"/>
        <v>MCI-00698</v>
      </c>
      <c r="M41" s="94" t="str">
        <f>IFERROR(LOOKUP(2,1/(COUNTIF($M$10:M40,$E$12:$E$274)=0),$E$12:$E$274),IF($M$12=M40,"",IF(M40&lt;&gt;"",$M$12,"")))</f>
        <v>Routine reporting</v>
      </c>
      <c r="N41" s="94" t="b">
        <v>1</v>
      </c>
    </row>
    <row r="42" spans="2:14" x14ac:dyDescent="0.2">
      <c r="B42" s="59" t="s">
        <v>1261</v>
      </c>
      <c r="C42" s="57" t="s">
        <v>1070</v>
      </c>
      <c r="D42" s="56"/>
      <c r="E42" s="94" t="str">
        <f>IF(OR(TranslatemoduleName="[Name - FR]",TranslatemoduleName="[Name - ES]"),"",IF(InterventionsTranslate="[Name]","",InterventionsTranslate))</f>
        <v>Treatment monitoring - Viral load</v>
      </c>
      <c r="F42" s="56" t="s">
        <v>1262</v>
      </c>
      <c r="G42" s="57" t="s">
        <v>1247</v>
      </c>
      <c r="H42" s="56"/>
      <c r="I42" s="56" t="s">
        <v>1263</v>
      </c>
      <c r="J42" s="56" t="s">
        <v>1264</v>
      </c>
      <c r="K42" s="59" t="s">
        <v>1265</v>
      </c>
      <c r="L42" s="94" t="str">
        <f t="shared" si="0"/>
        <v>MCI-00699</v>
      </c>
      <c r="M42" s="94" t="str">
        <f>IFERROR(LOOKUP(2,1/(COUNTIF($M$10:M41,$E$12:$E$274)=0),$E$12:$E$274),IF($M$12=M41,"",IF(M41&lt;&gt;"",$M$12,"")))</f>
        <v>Avoidance, reduction and management of health care waste</v>
      </c>
      <c r="N42" s="94" t="b">
        <v>1</v>
      </c>
    </row>
    <row r="43" spans="2:14" x14ac:dyDescent="0.2">
      <c r="B43" s="59" t="s">
        <v>1266</v>
      </c>
      <c r="C43" s="57" t="s">
        <v>1070</v>
      </c>
      <c r="D43" s="56"/>
      <c r="E43" s="94" t="str">
        <f>IF(OR(TranslatemoduleName="[Name - FR]",TranslatemoduleName="[Name - ES]"),"",IF(InterventionsTranslate="[Name]","",InterventionsTranslate))</f>
        <v>Prevention and management of co-infections and co-morbidities (Treatment, care and support)</v>
      </c>
      <c r="F43" s="56" t="s">
        <v>1267</v>
      </c>
      <c r="G43" s="57" t="s">
        <v>1247</v>
      </c>
      <c r="H43" s="56"/>
      <c r="I43" s="56" t="s">
        <v>1210</v>
      </c>
      <c r="J43" s="56" t="s">
        <v>1211</v>
      </c>
      <c r="K43" s="59" t="s">
        <v>1268</v>
      </c>
      <c r="L43" s="94" t="str">
        <f t="shared" si="0"/>
        <v>MCI-00700</v>
      </c>
      <c r="M43" s="94" t="str">
        <f>IFERROR(LOOKUP(2,1/(COUNTIF($M$10:M42,$E$12:$E$274)=0),$E$12:$E$274),IF($M$12=M42,"",IF(M42&lt;&gt;"",$M$12,"")))</f>
        <v>Regulatory/quality assurance support</v>
      </c>
      <c r="N43" s="94" t="b">
        <v>1</v>
      </c>
    </row>
    <row r="44" spans="2:14" x14ac:dyDescent="0.2">
      <c r="B44" s="59" t="s">
        <v>367</v>
      </c>
      <c r="C44" s="57" t="s">
        <v>1070</v>
      </c>
      <c r="D44" s="56"/>
      <c r="E44" s="94" t="str">
        <f>IF(OR(TranslatemoduleName="[Name - FR]",TranslatemoduleName="[Name - ES]"),"",IF(InterventionsTranslate="[Name]","",InterventionsTranslate))</f>
        <v>Counseling and psycho-social support</v>
      </c>
      <c r="F44" s="56" t="s">
        <v>1269</v>
      </c>
      <c r="G44" s="57" t="s">
        <v>1247</v>
      </c>
      <c r="H44" s="56"/>
      <c r="I44" s="56" t="s">
        <v>1270</v>
      </c>
      <c r="J44" s="56" t="s">
        <v>1271</v>
      </c>
      <c r="K44" s="59" t="s">
        <v>1272</v>
      </c>
      <c r="L44" s="94" t="str">
        <f t="shared" si="0"/>
        <v>MCI-00701</v>
      </c>
      <c r="M44" s="94" t="str">
        <f>IFERROR(LOOKUP(2,1/(COUNTIF($M$10:M43,$E$12:$E$274)=0),$E$12:$E$274),IF($M$12=M43,"",IF(M43&lt;&gt;"",$M$12,"")))</f>
        <v>Procurement capacity</v>
      </c>
      <c r="N44" s="94" t="b">
        <v>1</v>
      </c>
    </row>
    <row r="45" spans="2:14" x14ac:dyDescent="0.2">
      <c r="B45" s="59" t="s">
        <v>126</v>
      </c>
      <c r="C45" s="57" t="s">
        <v>1070</v>
      </c>
      <c r="D45" s="56"/>
      <c r="E45" s="94" t="str">
        <f>IF(OR(TranslatemoduleName="[Name - FR]",TranslatemoduleName="[Name - ES]"),"",IF(InterventionsTranslate="[Name]","",InterventionsTranslate))</f>
        <v>Orphan and vulnerable children package</v>
      </c>
      <c r="F45" s="56" t="s">
        <v>1273</v>
      </c>
      <c r="G45" s="57" t="s">
        <v>1247</v>
      </c>
      <c r="H45" s="56"/>
      <c r="I45" s="56" t="s">
        <v>1274</v>
      </c>
      <c r="J45" s="56" t="s">
        <v>275</v>
      </c>
      <c r="K45" s="59" t="s">
        <v>1275</v>
      </c>
      <c r="L45" s="94" t="str">
        <f t="shared" si="0"/>
        <v>MCI-00702</v>
      </c>
      <c r="M45" s="94" t="str">
        <f>IFERROR(LOOKUP(2,1/(COUNTIF($M$10:M44,$E$12:$E$274)=0),$E$12:$E$274),IF($M$12=M44,"",IF(M44&lt;&gt;"",$M$12,"")))</f>
        <v>Storage and distribution capacity</v>
      </c>
      <c r="N45" s="94" t="b">
        <v>1</v>
      </c>
    </row>
    <row r="46" spans="2:14" x14ac:dyDescent="0.2">
      <c r="B46" s="59" t="s">
        <v>1276</v>
      </c>
      <c r="C46" s="57" t="s">
        <v>1072</v>
      </c>
      <c r="D46" s="56"/>
      <c r="E46" s="94" t="str">
        <f>IF(OR(TranslatemoduleName="[Name - FR]",TranslatemoduleName="[Name - ES]"),"",IF(InterventionsTranslate="[Name]","",InterventionsTranslate))</f>
        <v>Stigma and discrimination reduction (HIV/TB)</v>
      </c>
      <c r="F46" s="56" t="s">
        <v>1277</v>
      </c>
      <c r="G46" s="57" t="s">
        <v>1278</v>
      </c>
      <c r="H46" s="56"/>
      <c r="I46" s="56" t="s">
        <v>1279</v>
      </c>
      <c r="J46" s="56" t="s">
        <v>564</v>
      </c>
      <c r="K46" s="59" t="s">
        <v>1280</v>
      </c>
      <c r="L46" s="94" t="str">
        <f t="shared" si="0"/>
        <v>MCI-00703</v>
      </c>
      <c r="M46" s="94" t="str">
        <f>IFERROR(LOOKUP(2,1/(COUNTIF($M$10:M45,$E$12:$E$274)=0),$E$12:$E$274),IF($M$12=M45,"",IF(M45&lt;&gt;"",$M$12,"")))</f>
        <v>Policy, strategy, governance</v>
      </c>
      <c r="N46" s="94" t="b">
        <v>1</v>
      </c>
    </row>
    <row r="47" spans="2:14" x14ac:dyDescent="0.2">
      <c r="B47" s="59" t="s">
        <v>1281</v>
      </c>
      <c r="C47" s="57" t="s">
        <v>1072</v>
      </c>
      <c r="D47" s="56"/>
      <c r="E47" s="94" t="str">
        <f>IF(OR(TranslatemoduleName="[Name - FR]",TranslatemoduleName="[Name - ES]"),"",IF(InterventionsTranslate="[Name]","",InterventionsTranslate))</f>
        <v>Legal Literacy (“Know Your Rights")</v>
      </c>
      <c r="F47" s="56" t="s">
        <v>1282</v>
      </c>
      <c r="G47" s="57" t="s">
        <v>1278</v>
      </c>
      <c r="H47" s="56"/>
      <c r="I47" s="56" t="s">
        <v>1283</v>
      </c>
      <c r="J47" s="56" t="s">
        <v>1284</v>
      </c>
      <c r="K47" s="59" t="s">
        <v>1285</v>
      </c>
      <c r="L47" s="94" t="str">
        <f t="shared" si="0"/>
        <v>MCI-00704</v>
      </c>
      <c r="M47" s="94" t="str">
        <f>IFERROR(LOOKUP(2,1/(COUNTIF($M$10:M46,$E$12:$E$274)=0),$E$12:$E$274),IF($M$12=M46,"",IF(M46&lt;&gt;"",$M$12,"")))</f>
        <v>Grant management</v>
      </c>
      <c r="N47" s="94" t="b">
        <v>1</v>
      </c>
    </row>
    <row r="48" spans="2:14" x14ac:dyDescent="0.2">
      <c r="B48" s="59" t="s">
        <v>1286</v>
      </c>
      <c r="C48" s="57" t="s">
        <v>1072</v>
      </c>
      <c r="D48" s="56"/>
      <c r="E48" s="94" t="str">
        <f>IF(OR(TranslatemoduleName="[Name - FR]",TranslatemoduleName="[Name - ES]"),"",IF(InterventionsTranslate="[Name]","",InterventionsTranslate))</f>
        <v>Human rights and medical ethics related to HIV and HIV/TB for health care providers</v>
      </c>
      <c r="F48" s="56" t="s">
        <v>1287</v>
      </c>
      <c r="G48" s="57" t="s">
        <v>1278</v>
      </c>
      <c r="H48" s="56"/>
      <c r="I48" s="56" t="s">
        <v>1288</v>
      </c>
      <c r="J48" s="56" t="s">
        <v>1289</v>
      </c>
      <c r="K48" s="59" t="s">
        <v>1290</v>
      </c>
      <c r="L48" s="94" t="str">
        <f t="shared" si="0"/>
        <v>MCI-00705</v>
      </c>
      <c r="M48" s="94" t="str">
        <f>IFERROR(LOOKUP(2,1/(COUNTIF($M$10:M47,$E$12:$E$274)=0),$E$12:$E$274),IF($M$12=M47,"",IF(M47&lt;&gt;"",$M$12,"")))</f>
        <v>Coordination and management of national disease control programs</v>
      </c>
      <c r="N48" s="94" t="b">
        <v>1</v>
      </c>
    </row>
    <row r="49" spans="2:14" x14ac:dyDescent="0.2">
      <c r="B49" s="59" t="s">
        <v>406</v>
      </c>
      <c r="C49" s="57" t="s">
        <v>1072</v>
      </c>
      <c r="D49" s="56"/>
      <c r="E49" s="94" t="str">
        <f>IF(OR(TranslatemoduleName="[Name - FR]",TranslatemoduleName="[Name - ES]"),"",IF(InterventionsTranslate="[Name]","",InterventionsTranslate))</f>
        <v>HIV and HIV/TB-related legal services</v>
      </c>
      <c r="F49" s="56" t="s">
        <v>1291</v>
      </c>
      <c r="G49" s="57" t="s">
        <v>1278</v>
      </c>
      <c r="H49" s="56"/>
      <c r="I49" s="56" t="s">
        <v>572</v>
      </c>
      <c r="J49" s="56" t="s">
        <v>1292</v>
      </c>
      <c r="K49" s="59" t="s">
        <v>1293</v>
      </c>
      <c r="L49" s="94" t="str">
        <f t="shared" si="0"/>
        <v>MCI-00706</v>
      </c>
      <c r="M49" s="94" t="str">
        <f>IFERROR(LOOKUP(2,1/(COUNTIF($M$10:M48,$E$12:$E$274)=0),$E$12:$E$274),IF($M$12=M48,"",IF(M48&lt;&gt;"",$M$12,"")))</f>
        <v>Collaborative activities with other programs and sectors (TB/HIV)</v>
      </c>
      <c r="N49" s="94" t="b">
        <v>1</v>
      </c>
    </row>
    <row r="50" spans="2:14" x14ac:dyDescent="0.2">
      <c r="B50" s="59" t="s">
        <v>1294</v>
      </c>
      <c r="C50" s="57" t="s">
        <v>1072</v>
      </c>
      <c r="D50" s="56"/>
      <c r="E50" s="94" t="str">
        <f>IF(OR(TranslatemoduleName="[Name - FR]",TranslatemoduleName="[Name - ES]"),"",IF(InterventionsTranslate="[Name]","",InterventionsTranslate))</f>
        <v>Sensitization of law-makers and law-enforcement agents</v>
      </c>
      <c r="F50" s="56" t="s">
        <v>1295</v>
      </c>
      <c r="G50" s="57" t="s">
        <v>1278</v>
      </c>
      <c r="H50" s="56"/>
      <c r="I50" s="56" t="s">
        <v>1296</v>
      </c>
      <c r="J50" s="56" t="s">
        <v>1297</v>
      </c>
      <c r="K50" s="59" t="s">
        <v>1298</v>
      </c>
      <c r="L50" s="94" t="str">
        <f t="shared" si="0"/>
        <v>MCI-00707</v>
      </c>
      <c r="M50" s="94" t="str">
        <f>IFERROR(LOOKUP(2,1/(COUNTIF($M$10:M49,$E$12:$E$274)=0),$E$12:$E$274),IF($M$12=M49,"",IF(M49&lt;&gt;"",$M$12,"")))</f>
        <v>Key populations (TB/HIV) - Others</v>
      </c>
      <c r="N50" s="94" t="b">
        <v>1</v>
      </c>
    </row>
    <row r="51" spans="2:14" x14ac:dyDescent="0.2">
      <c r="B51" s="59" t="s">
        <v>412</v>
      </c>
      <c r="C51" s="57" t="s">
        <v>1072</v>
      </c>
      <c r="D51" s="56"/>
      <c r="E51" s="94" t="str">
        <f>IF(OR(TranslatemoduleName="[Name - FR]",TranslatemoduleName="[Name - ES]"),"",IF(InterventionsTranslate="[Name]","",InterventionsTranslate))</f>
        <v>Improving laws, regulations and polices relating to HIV and HIV/TB</v>
      </c>
      <c r="F51" s="56" t="s">
        <v>1299</v>
      </c>
      <c r="G51" s="57" t="s">
        <v>1278</v>
      </c>
      <c r="H51" s="56"/>
      <c r="I51" s="56" t="s">
        <v>1300</v>
      </c>
      <c r="J51" s="56" t="s">
        <v>1301</v>
      </c>
      <c r="K51" s="59" t="s">
        <v>1302</v>
      </c>
      <c r="L51" s="94" t="str">
        <f t="shared" si="0"/>
        <v>MCI-00708</v>
      </c>
      <c r="M51" s="94" t="str">
        <f>IFERROR(LOOKUP(2,1/(COUNTIF($M$10:M50,$E$12:$E$274)=0),$E$12:$E$274),IF($M$12=M50,"",IF(M50&lt;&gt;"",$M$12,"")))</f>
        <v>Key populations (TB/HIV) - Miners and mining communities</v>
      </c>
      <c r="N51" s="94" t="b">
        <v>1</v>
      </c>
    </row>
    <row r="52" spans="2:14" x14ac:dyDescent="0.2">
      <c r="B52" s="59" t="s">
        <v>1303</v>
      </c>
      <c r="C52" s="57" t="s">
        <v>1072</v>
      </c>
      <c r="D52" s="56"/>
      <c r="E52" s="94" t="str">
        <f>IF(OR(TranslatemoduleName="[Name - FR]",TranslatemoduleName="[Name - ES]"),"",IF(InterventionsTranslate="[Name]","",InterventionsTranslate))</f>
        <v>Community mobilization and advocacy (HIV/TB)</v>
      </c>
      <c r="F52" s="56" t="s">
        <v>1304</v>
      </c>
      <c r="G52" s="57" t="s">
        <v>1278</v>
      </c>
      <c r="H52" s="56"/>
      <c r="I52" s="56" t="s">
        <v>1305</v>
      </c>
      <c r="J52" s="56" t="s">
        <v>1306</v>
      </c>
      <c r="K52" s="59" t="s">
        <v>1307</v>
      </c>
      <c r="L52" s="94" t="str">
        <f t="shared" si="0"/>
        <v>MCI-00710</v>
      </c>
      <c r="M52" s="94" t="str">
        <f>IFERROR(LOOKUP(2,1/(COUNTIF($M$10:M51,$E$12:$E$274)=0),$E$12:$E$274),IF($M$12=M51,"",IF(M51&lt;&gt;"",$M$12,"")))</f>
        <v>Key populations (TB/HIV) - Mobile populations: refugees, migrants and internally displaced people</v>
      </c>
      <c r="N52" s="94" t="b">
        <v>1</v>
      </c>
    </row>
    <row r="53" spans="2:14" x14ac:dyDescent="0.2">
      <c r="B53" s="59" t="s">
        <v>415</v>
      </c>
      <c r="C53" s="57" t="s">
        <v>1072</v>
      </c>
      <c r="D53" s="56"/>
      <c r="E53" s="94" t="str">
        <f>IF(OR(TranslatemoduleName="[Name - FR]",TranslatemoduleName="[Name - ES]"),"",IF(InterventionsTranslate="[Name]","",InterventionsTranslate))</f>
        <v>Reducing HIV-related gender discrimination, harmful gender norms and violence against women and girls in all their diversity</v>
      </c>
      <c r="F53" s="56" t="s">
        <v>1308</v>
      </c>
      <c r="G53" s="57" t="s">
        <v>1278</v>
      </c>
      <c r="H53" s="56"/>
      <c r="I53" s="56" t="s">
        <v>1309</v>
      </c>
      <c r="J53" s="56" t="s">
        <v>1310</v>
      </c>
      <c r="K53" s="59" t="s">
        <v>1311</v>
      </c>
      <c r="L53" s="94" t="str">
        <f t="shared" si="0"/>
        <v>MCI-00709</v>
      </c>
      <c r="M53" s="94" t="str">
        <f>IFERROR(LOOKUP(2,1/(COUNTIF($M$10:M52,$E$12:$E$274)=0),$E$12:$E$274),IF($M$12=M52,"",IF(M52&lt;&gt;"",$M$12,"")))</f>
        <v>Key populations (TB/HIV) - Prisoners</v>
      </c>
      <c r="N53" s="94" t="b">
        <v>1</v>
      </c>
    </row>
    <row r="54" spans="2:14" x14ac:dyDescent="0.2">
      <c r="B54" s="59" t="s">
        <v>1312</v>
      </c>
      <c r="C54" s="57" t="s">
        <v>1075</v>
      </c>
      <c r="D54" s="56"/>
      <c r="E54" s="94" t="str">
        <f>IF(OR(TranslatemoduleName="[Name - FR]",TranslatemoduleName="[Name - ES]"),"",IF(InterventionsTranslate="[Name]","",InterventionsTranslate))</f>
        <v>Case detection and diagnosis (TB care and prevention)</v>
      </c>
      <c r="F54" s="56" t="s">
        <v>1313</v>
      </c>
      <c r="G54" s="57" t="s">
        <v>1314</v>
      </c>
      <c r="H54" s="56"/>
      <c r="I54" s="56" t="s">
        <v>1315</v>
      </c>
      <c r="J54" s="56" t="s">
        <v>1316</v>
      </c>
      <c r="K54" s="59" t="s">
        <v>1317</v>
      </c>
      <c r="L54" s="94" t="str">
        <f t="shared" si="0"/>
        <v>MCI-00711</v>
      </c>
      <c r="M54" s="94" t="str">
        <f>IFERROR(LOOKUP(2,1/(COUNTIF($M$10:M53,$E$12:$E$274)=0),$E$12:$E$274),IF($M$12=M53,"",IF(M53&lt;&gt;"",$M$12,"")))</f>
        <v>Key Populations (TB/HIV) - Children</v>
      </c>
      <c r="N54" s="94" t="b">
        <v>1</v>
      </c>
    </row>
    <row r="55" spans="2:14" x14ac:dyDescent="0.2">
      <c r="B55" s="59" t="s">
        <v>1318</v>
      </c>
      <c r="C55" s="57" t="s">
        <v>1075</v>
      </c>
      <c r="D55" s="56"/>
      <c r="E55" s="94" t="str">
        <f>IF(OR(TranslatemoduleName="[Name - FR]",TranslatemoduleName="[Name - ES]"),"",IF(InterventionsTranslate="[Name]","",InterventionsTranslate))</f>
        <v>Treatment (TB care and prevention)</v>
      </c>
      <c r="F55" s="56" t="s">
        <v>1319</v>
      </c>
      <c r="G55" s="57" t="s">
        <v>1314</v>
      </c>
      <c r="H55" s="56"/>
      <c r="I55" s="56" t="s">
        <v>599</v>
      </c>
      <c r="J55" s="56" t="s">
        <v>600</v>
      </c>
      <c r="K55" s="59" t="s">
        <v>1320</v>
      </c>
      <c r="L55" s="94" t="str">
        <f t="shared" si="0"/>
        <v>MCI-00712</v>
      </c>
      <c r="M55" s="94" t="str">
        <f>IFERROR(LOOKUP(2,1/(COUNTIF($M$10:M54,$E$12:$E$274)=0),$E$12:$E$274),IF($M$12=M54,"",IF(M54&lt;&gt;"",$M$12,"")))</f>
        <v>Community TB/HIV care delivery</v>
      </c>
      <c r="N55" s="94" t="b">
        <v>1</v>
      </c>
    </row>
    <row r="56" spans="2:14" x14ac:dyDescent="0.2">
      <c r="B56" s="59" t="s">
        <v>1321</v>
      </c>
      <c r="C56" s="57" t="s">
        <v>1075</v>
      </c>
      <c r="D56" s="56"/>
      <c r="E56" s="94" t="str">
        <f>IF(OR(TranslatemoduleName="[Name - FR]",TranslatemoduleName="[Name - ES]"),"",IF(InterventionsTranslate="[Name]","",InterventionsTranslate))</f>
        <v>Prevention (TB care and prevention)</v>
      </c>
      <c r="F56" s="56" t="s">
        <v>1322</v>
      </c>
      <c r="G56" s="57" t="s">
        <v>1314</v>
      </c>
      <c r="H56" s="56"/>
      <c r="I56" s="56" t="s">
        <v>602</v>
      </c>
      <c r="J56" s="56" t="s">
        <v>603</v>
      </c>
      <c r="K56" s="59" t="s">
        <v>1323</v>
      </c>
      <c r="L56" s="94" t="str">
        <f t="shared" si="0"/>
        <v>MCI-00713</v>
      </c>
      <c r="M56" s="94" t="str">
        <f>IFERROR(LOOKUP(2,1/(COUNTIF($M$10:M55,$E$12:$E$274)=0),$E$12:$E$274),IF($M$12=M55,"",IF(M55&lt;&gt;"",$M$12,"")))</f>
        <v>Engaging all care providers (TB/HIV)</v>
      </c>
      <c r="N56" s="94" t="b">
        <v>1</v>
      </c>
    </row>
    <row r="57" spans="2:14" x14ac:dyDescent="0.2">
      <c r="B57" s="59" t="s">
        <v>439</v>
      </c>
      <c r="C57" s="57" t="s">
        <v>1075</v>
      </c>
      <c r="D57" s="56"/>
      <c r="E57" s="94" t="str">
        <f>IF(OR(TranslatemoduleName="[Name - FR]",TranslatemoduleName="[Name - ES]"),"",IF(InterventionsTranslate="[Name]","",InterventionsTranslate))</f>
        <v>Engaging all care providers (TB care and prevention)</v>
      </c>
      <c r="F57" s="56" t="s">
        <v>1324</v>
      </c>
      <c r="G57" s="57" t="s">
        <v>1314</v>
      </c>
      <c r="H57" s="56"/>
      <c r="I57" s="56" t="s">
        <v>1325</v>
      </c>
      <c r="J57" s="56" t="s">
        <v>1326</v>
      </c>
      <c r="K57" s="59" t="s">
        <v>1327</v>
      </c>
      <c r="L57" s="94" t="str">
        <f t="shared" si="0"/>
        <v>MCI-00714</v>
      </c>
      <c r="M57" s="94" t="str">
        <f>IFERROR(LOOKUP(2,1/(COUNTIF($M$10:M56,$E$12:$E$274)=0),$E$12:$E$274),IF($M$12=M56,"",IF(M56&lt;&gt;"",$M$12,"")))</f>
        <v>Prevention (TB/HIV)</v>
      </c>
      <c r="N57" s="94" t="b">
        <v>1</v>
      </c>
    </row>
    <row r="58" spans="2:14" x14ac:dyDescent="0.2">
      <c r="B58" s="59" t="s">
        <v>442</v>
      </c>
      <c r="C58" s="57" t="s">
        <v>1075</v>
      </c>
      <c r="D58" s="56"/>
      <c r="E58" s="94" t="str">
        <f>IF(OR(TranslatemoduleName="[Name - FR]",TranslatemoduleName="[Name - ES]"),"",IF(InterventionsTranslate="[Name]","",InterventionsTranslate))</f>
        <v>Community TB care delivery</v>
      </c>
      <c r="F58" s="56" t="s">
        <v>1328</v>
      </c>
      <c r="G58" s="57" t="s">
        <v>1314</v>
      </c>
      <c r="H58" s="56"/>
      <c r="I58" s="56" t="s">
        <v>608</v>
      </c>
      <c r="J58" s="56" t="s">
        <v>1329</v>
      </c>
      <c r="K58" s="59" t="s">
        <v>1330</v>
      </c>
      <c r="L58" s="94" t="str">
        <f t="shared" si="0"/>
        <v>MCI-00715</v>
      </c>
      <c r="M58" s="94" t="str">
        <f>IFERROR(LOOKUP(2,1/(COUNTIF($M$10:M57,$E$12:$E$274)=0),$E$12:$E$274),IF($M$12=M57,"",IF(M57&lt;&gt;"",$M$12,"")))</f>
        <v>Treatment (TB/HIV)</v>
      </c>
      <c r="N58" s="94" t="b">
        <v>1</v>
      </c>
    </row>
    <row r="59" spans="2:14" x14ac:dyDescent="0.2">
      <c r="B59" s="59" t="s">
        <v>1331</v>
      </c>
      <c r="C59" s="57" t="s">
        <v>1075</v>
      </c>
      <c r="D59" s="56"/>
      <c r="E59" s="94" t="str">
        <f>IF(OR(TranslatemoduleName="[Name - FR]",TranslatemoduleName="[Name - ES]"),"",IF(InterventionsTranslate="[Name]","",InterventionsTranslate))</f>
        <v>Key Populations (TB care and prevention) - Children</v>
      </c>
      <c r="F59" s="56" t="s">
        <v>1332</v>
      </c>
      <c r="G59" s="57" t="s">
        <v>1314</v>
      </c>
      <c r="H59" s="56"/>
      <c r="I59" s="56" t="s">
        <v>1333</v>
      </c>
      <c r="J59" s="56" t="s">
        <v>1334</v>
      </c>
      <c r="K59" s="59" t="s">
        <v>1335</v>
      </c>
      <c r="L59" s="94" t="str">
        <f t="shared" si="0"/>
        <v>MCI-00716</v>
      </c>
      <c r="M59" s="94" t="str">
        <f>IFERROR(LOOKUP(2,1/(COUNTIF($M$10:M58,$E$12:$E$274)=0),$E$12:$E$274),IF($M$12=M58,"",IF(M58&lt;&gt;"",$M$12,"")))</f>
        <v>Screening, testing and diagnosis</v>
      </c>
      <c r="N59" s="94" t="b">
        <v>1</v>
      </c>
    </row>
    <row r="60" spans="2:14" x14ac:dyDescent="0.2">
      <c r="B60" s="59" t="s">
        <v>1336</v>
      </c>
      <c r="C60" s="57" t="s">
        <v>1075</v>
      </c>
      <c r="D60" s="56"/>
      <c r="E60" s="94" t="str">
        <f>IF(OR(TranslatemoduleName="[Name - FR]",TranslatemoduleName="[Name - ES]"),"",IF(InterventionsTranslate="[Name]","",InterventionsTranslate))</f>
        <v>Key populations (TB care and prevention) - Prisoners</v>
      </c>
      <c r="F60" s="56" t="s">
        <v>1337</v>
      </c>
      <c r="G60" s="57" t="s">
        <v>1314</v>
      </c>
      <c r="H60" s="56"/>
      <c r="I60" s="56" t="s">
        <v>1338</v>
      </c>
      <c r="J60" s="56" t="s">
        <v>1339</v>
      </c>
      <c r="K60" s="59" t="s">
        <v>1340</v>
      </c>
      <c r="L60" s="94" t="str">
        <f t="shared" si="0"/>
        <v>MCI-00717</v>
      </c>
      <c r="M60" s="94" t="str">
        <f>IFERROR(LOOKUP(2,1/(COUNTIF($M$10:M59,$E$12:$E$274)=0),$E$12:$E$274),IF($M$12=M59,"",IF(M59&lt;&gt;"",$M$12,"")))</f>
        <v>TB/HIV collaborative interventions</v>
      </c>
      <c r="N60" s="94" t="b">
        <v>1</v>
      </c>
    </row>
    <row r="61" spans="2:14" x14ac:dyDescent="0.2">
      <c r="B61" s="59" t="s">
        <v>1341</v>
      </c>
      <c r="C61" s="57" t="s">
        <v>1075</v>
      </c>
      <c r="D61" s="56"/>
      <c r="E61" s="94" t="str">
        <f>IF(OR(TranslatemoduleName="[Name - FR]",TranslatemoduleName="[Name - ES]"),"",IF(InterventionsTranslate="[Name]","",InterventionsTranslate))</f>
        <v>Key populations (TB care and prevention) - Mobile populations: refugees, migrants and internally displaced people</v>
      </c>
      <c r="F61" s="56" t="s">
        <v>1342</v>
      </c>
      <c r="G61" s="57" t="s">
        <v>1314</v>
      </c>
      <c r="H61" s="56"/>
      <c r="I61" s="56" t="s">
        <v>1343</v>
      </c>
      <c r="J61" s="56" t="s">
        <v>1344</v>
      </c>
      <c r="K61" s="59" t="s">
        <v>1345</v>
      </c>
      <c r="L61" s="94" t="str">
        <f t="shared" si="0"/>
        <v>MCI-00718</v>
      </c>
      <c r="M61" s="94" t="str">
        <f>IFERROR(LOOKUP(2,1/(COUNTIF($M$10:M60,$E$12:$E$274)=0),$E$12:$E$274),IF($M$12=M60,"",IF(M60&lt;&gt;"",$M$12,"")))</f>
        <v>Community mobilization and advocacy (TB)</v>
      </c>
      <c r="N61" s="94" t="b">
        <v>1</v>
      </c>
    </row>
    <row r="62" spans="2:14" x14ac:dyDescent="0.2">
      <c r="B62" s="59" t="s">
        <v>1346</v>
      </c>
      <c r="C62" s="57" t="s">
        <v>1075</v>
      </c>
      <c r="D62" s="56"/>
      <c r="E62" s="94" t="str">
        <f>IF(OR(TranslatemoduleName="[Name - FR]",TranslatemoduleName="[Name - ES]"),"",IF(InterventionsTranslate="[Name]","",InterventionsTranslate))</f>
        <v>Key populations (TB care and prevention) - Miners and mining communities</v>
      </c>
      <c r="F62" s="56" t="s">
        <v>1347</v>
      </c>
      <c r="G62" s="57" t="s">
        <v>1314</v>
      </c>
      <c r="H62" s="56"/>
      <c r="I62" s="56" t="s">
        <v>1348</v>
      </c>
      <c r="J62" s="56" t="s">
        <v>1349</v>
      </c>
      <c r="K62" s="59" t="s">
        <v>1350</v>
      </c>
      <c r="L62" s="94" t="str">
        <f t="shared" si="0"/>
        <v>MCI-00719</v>
      </c>
      <c r="M62" s="94" t="str">
        <f>IFERROR(LOOKUP(2,1/(COUNTIF($M$10:M61,$E$12:$E$274)=0),$E$12:$E$274),IF($M$12=M61,"",IF(M61&lt;&gt;"",$M$12,"")))</f>
        <v>Reform of laws and policies</v>
      </c>
      <c r="N62" s="94" t="b">
        <v>1</v>
      </c>
    </row>
    <row r="63" spans="2:14" x14ac:dyDescent="0.2">
      <c r="B63" s="59" t="s">
        <v>1351</v>
      </c>
      <c r="C63" s="57" t="s">
        <v>1075</v>
      </c>
      <c r="D63" s="56"/>
      <c r="E63" s="94" t="str">
        <f>IF(OR(TranslatemoduleName="[Name - FR]",TranslatemoduleName="[Name - ES]"),"",IF(InterventionsTranslate="[Name]","",InterventionsTranslate))</f>
        <v>Key populations (TB care and prevention) - Others</v>
      </c>
      <c r="F63" s="56" t="s">
        <v>1352</v>
      </c>
      <c r="G63" s="57" t="s">
        <v>1314</v>
      </c>
      <c r="H63" s="56"/>
      <c r="I63" s="56" t="s">
        <v>1353</v>
      </c>
      <c r="J63" s="56" t="s">
        <v>1354</v>
      </c>
      <c r="K63" s="59" t="s">
        <v>1355</v>
      </c>
      <c r="L63" s="94" t="str">
        <f t="shared" si="0"/>
        <v>MCI-00720</v>
      </c>
      <c r="M63" s="94" t="str">
        <f>IFERROR(LOOKUP(2,1/(COUNTIF($M$10:M62,$E$12:$E$274)=0),$E$12:$E$274),IF($M$12=M62,"",IF(M62&lt;&gt;"",$M$12,"")))</f>
        <v>Legal aid and services</v>
      </c>
      <c r="N63" s="94" t="b">
        <v>1</v>
      </c>
    </row>
    <row r="64" spans="2:14" x14ac:dyDescent="0.2">
      <c r="B64" s="59" t="s">
        <v>451</v>
      </c>
      <c r="C64" s="57" t="s">
        <v>1075</v>
      </c>
      <c r="D64" s="56"/>
      <c r="E64" s="94" t="str">
        <f>IF(OR(TranslatemoduleName="[Name - FR]",TranslatemoduleName="[Name - ES]"),"",IF(InterventionsTranslate="[Name]","",InterventionsTranslate))</f>
        <v>Collaborative activities with other programs and sectors (TB care and prevention)</v>
      </c>
      <c r="F64" s="56" t="s">
        <v>1356</v>
      </c>
      <c r="G64" s="57" t="s">
        <v>1314</v>
      </c>
      <c r="H64" s="56"/>
      <c r="I64" s="56" t="s">
        <v>1357</v>
      </c>
      <c r="J64" s="56" t="s">
        <v>1358</v>
      </c>
      <c r="K64" s="59" t="s">
        <v>1359</v>
      </c>
      <c r="L64" s="94" t="str">
        <f t="shared" si="0"/>
        <v>MCI-00721</v>
      </c>
      <c r="M64" s="94" t="str">
        <f>IFERROR(LOOKUP(2,1/(COUNTIF($M$10:M63,$E$12:$E$274)=0),$E$12:$E$274),IF($M$12=M63,"",IF(M63&lt;&gt;"",$M$12,"")))</f>
        <v>Human rights, medical ethics and legal literacy</v>
      </c>
      <c r="N64" s="94" t="b">
        <v>1</v>
      </c>
    </row>
    <row r="65" spans="2:14" x14ac:dyDescent="0.2">
      <c r="B65" s="59" t="s">
        <v>1360</v>
      </c>
      <c r="C65" s="57" t="s">
        <v>1078</v>
      </c>
      <c r="D65" s="56"/>
      <c r="E65" s="94" t="str">
        <f>IF(OR(TranslatemoduleName="[Name - FR]",TranslatemoduleName="[Name - ES]"),"",IF(InterventionsTranslate="[Name]","",InterventionsTranslate))</f>
        <v>Prevention (MDR-TB)</v>
      </c>
      <c r="F65" s="56" t="s">
        <v>1361</v>
      </c>
      <c r="G65" s="57" t="s">
        <v>1362</v>
      </c>
      <c r="H65" s="56"/>
      <c r="I65" s="56" t="s">
        <v>602</v>
      </c>
      <c r="J65" s="56" t="s">
        <v>603</v>
      </c>
      <c r="K65" s="59" t="s">
        <v>1363</v>
      </c>
      <c r="L65" s="94" t="str">
        <f t="shared" si="0"/>
        <v>MCI-00724</v>
      </c>
      <c r="M65" s="94" t="str">
        <f>IFERROR(LOOKUP(2,1/(COUNTIF($M$10:M64,$E$12:$E$274)=0),$E$12:$E$274),IF($M$12=M64,"",IF(M64&lt;&gt;"",$M$12,"")))</f>
        <v>Stigma and discrimination reduction (TB)</v>
      </c>
      <c r="N65" s="94" t="b">
        <v>1</v>
      </c>
    </row>
    <row r="66" spans="2:14" x14ac:dyDescent="0.2">
      <c r="B66" s="59" t="s">
        <v>1364</v>
      </c>
      <c r="C66" s="57" t="s">
        <v>1078</v>
      </c>
      <c r="D66" s="56"/>
      <c r="E66" s="94" t="str">
        <f>IF(OR(TranslatemoduleName="[Name - FR]",TranslatemoduleName="[Name - ES]"),"",IF(InterventionsTranslate="[Name]","",InterventionsTranslate))</f>
        <v>Case detection and diagnosis (MDR-TB)</v>
      </c>
      <c r="F66" s="56" t="s">
        <v>1365</v>
      </c>
      <c r="G66" s="57" t="s">
        <v>1362</v>
      </c>
      <c r="H66" s="56"/>
      <c r="I66" s="56" t="s">
        <v>1315</v>
      </c>
      <c r="J66" s="56" t="s">
        <v>1316</v>
      </c>
      <c r="K66" s="59" t="s">
        <v>1366</v>
      </c>
      <c r="L66" s="94" t="str">
        <f t="shared" si="0"/>
        <v>MCI-00722</v>
      </c>
      <c r="M66" s="94" t="str">
        <f>IFERROR(LOOKUP(2,1/(COUNTIF($M$10:M65,$E$12:$E$274)=0),$E$12:$E$274),IF($M$12=M65,"",IF(M65&lt;&gt;"",$M$12,"")))</f>
        <v>Engaging all care providers (MDR-TB)</v>
      </c>
      <c r="N66" s="94" t="b">
        <v>1</v>
      </c>
    </row>
    <row r="67" spans="2:14" x14ac:dyDescent="0.2">
      <c r="B67" s="59" t="s">
        <v>1367</v>
      </c>
      <c r="C67" s="57" t="s">
        <v>1078</v>
      </c>
      <c r="D67" s="56"/>
      <c r="E67" s="94" t="str">
        <f>IF(OR(TranslatemoduleName="[Name - FR]",TranslatemoduleName="[Name - ES]"),"",IF(InterventionsTranslate="[Name]","",InterventionsTranslate))</f>
        <v>Treatment (MDR-TB)</v>
      </c>
      <c r="F67" s="56" t="s">
        <v>1368</v>
      </c>
      <c r="G67" s="57" t="s">
        <v>1362</v>
      </c>
      <c r="H67" s="56"/>
      <c r="I67" s="56" t="s">
        <v>599</v>
      </c>
      <c r="J67" s="56" t="s">
        <v>600</v>
      </c>
      <c r="K67" s="59" t="s">
        <v>1369</v>
      </c>
      <c r="L67" s="94" t="str">
        <f t="shared" si="0"/>
        <v>MCI-00723</v>
      </c>
      <c r="M67" s="94" t="str">
        <f>IFERROR(LOOKUP(2,1/(COUNTIF($M$10:M66,$E$12:$E$274)=0),$E$12:$E$274),IF($M$12=M66,"",IF(M66&lt;&gt;"",$M$12,"")))</f>
        <v>Collaborative activities with other programs and sectors (MDR-TB)</v>
      </c>
      <c r="N67" s="94" t="b">
        <v>1</v>
      </c>
    </row>
    <row r="68" spans="2:14" x14ac:dyDescent="0.2">
      <c r="B68" s="59" t="s">
        <v>472</v>
      </c>
      <c r="C68" s="57" t="s">
        <v>1078</v>
      </c>
      <c r="D68" s="56"/>
      <c r="E68" s="94" t="str">
        <f>IF(OR(TranslatemoduleName="[Name - FR]",TranslatemoduleName="[Name - ES]"),"",IF(InterventionsTranslate="[Name]","",InterventionsTranslate))</f>
        <v>Community MDR-TB care delivery</v>
      </c>
      <c r="F68" s="56" t="s">
        <v>1370</v>
      </c>
      <c r="G68" s="57" t="s">
        <v>1362</v>
      </c>
      <c r="H68" s="56"/>
      <c r="I68" s="56" t="s">
        <v>1371</v>
      </c>
      <c r="J68" s="56" t="s">
        <v>1372</v>
      </c>
      <c r="K68" s="59" t="s">
        <v>1373</v>
      </c>
      <c r="L68" s="94" t="str">
        <f t="shared" si="0"/>
        <v>MCI-00726</v>
      </c>
      <c r="M68" s="94" t="str">
        <f>IFERROR(LOOKUP(2,1/(COUNTIF($M$10:M67,$E$12:$E$274)=0),$E$12:$E$274),IF($M$12=M67,"",IF(M67&lt;&gt;"",$M$12,"")))</f>
        <v>Key populations (MDR-TB) - Others</v>
      </c>
      <c r="N68" s="94" t="b">
        <v>1</v>
      </c>
    </row>
    <row r="69" spans="2:14" x14ac:dyDescent="0.2">
      <c r="B69" s="59" t="s">
        <v>1374</v>
      </c>
      <c r="C69" s="57" t="s">
        <v>1078</v>
      </c>
      <c r="D69" s="56"/>
      <c r="E69" s="94" t="str">
        <f>IF(OR(TranslatemoduleName="[Name - FR]",TranslatemoduleName="[Name - ES]"),"",IF(InterventionsTranslate="[Name]","",InterventionsTranslate))</f>
        <v>Key Populations (MDR-TB) - Children</v>
      </c>
      <c r="F69" s="56" t="s">
        <v>1375</v>
      </c>
      <c r="G69" s="57" t="s">
        <v>1362</v>
      </c>
      <c r="H69" s="56"/>
      <c r="I69" s="56" t="s">
        <v>1333</v>
      </c>
      <c r="J69" s="56" t="s">
        <v>1334</v>
      </c>
      <c r="K69" s="59" t="s">
        <v>1376</v>
      </c>
      <c r="L69" s="94" t="str">
        <f t="shared" si="0"/>
        <v>MCI-00727</v>
      </c>
      <c r="M69" s="94" t="str">
        <f>IFERROR(LOOKUP(2,1/(COUNTIF($M$10:M68,$E$12:$E$274)=0),$E$12:$E$274),IF($M$12=M68,"",IF(M68&lt;&gt;"",$M$12,"")))</f>
        <v>Key populations (MDR-TB) - Miners and mining communities</v>
      </c>
      <c r="N69" s="94" t="b">
        <v>1</v>
      </c>
    </row>
    <row r="70" spans="2:14" x14ac:dyDescent="0.2">
      <c r="B70" s="59" t="s">
        <v>1377</v>
      </c>
      <c r="C70" s="57" t="s">
        <v>1078</v>
      </c>
      <c r="D70" s="56"/>
      <c r="E70" s="94" t="str">
        <f>IF(OR(TranslatemoduleName="[Name - FR]",TranslatemoduleName="[Name - ES]"),"",IF(InterventionsTranslate="[Name]","",InterventionsTranslate))</f>
        <v>Key populations (MDR-TB) - Prisoners</v>
      </c>
      <c r="F70" s="56" t="s">
        <v>1378</v>
      </c>
      <c r="G70" s="57" t="s">
        <v>1362</v>
      </c>
      <c r="H70" s="56"/>
      <c r="I70" s="56" t="s">
        <v>1338</v>
      </c>
      <c r="J70" s="56" t="s">
        <v>1339</v>
      </c>
      <c r="K70" s="59" t="s">
        <v>1379</v>
      </c>
      <c r="L70" s="94" t="str">
        <f t="shared" si="0"/>
        <v>MCI-00728</v>
      </c>
      <c r="M70" s="94" t="str">
        <f>IFERROR(LOOKUP(2,1/(COUNTIF($M$10:M69,$E$12:$E$274)=0),$E$12:$E$274),IF($M$12=M69,"",IF(M69&lt;&gt;"",$M$12,"")))</f>
        <v>Key populations (MDR-TB) - Mobile populations: refugees, migrants and internally displaced people</v>
      </c>
      <c r="N70" s="94" t="b">
        <v>1</v>
      </c>
    </row>
    <row r="71" spans="2:14" x14ac:dyDescent="0.2">
      <c r="B71" s="59" t="s">
        <v>1380</v>
      </c>
      <c r="C71" s="57" t="s">
        <v>1078</v>
      </c>
      <c r="D71" s="56"/>
      <c r="E71" s="94" t="str">
        <f>IF(OR(TranslatemoduleName="[Name - FR]",TranslatemoduleName="[Name - ES]"),"",IF(InterventionsTranslate="[Name]","",InterventionsTranslate))</f>
        <v>Key populations (MDR-TB) - Mobile populations: refugees, migrants and internally displaced people</v>
      </c>
      <c r="F71" s="56" t="s">
        <v>1381</v>
      </c>
      <c r="G71" s="57" t="s">
        <v>1362</v>
      </c>
      <c r="H71" s="56"/>
      <c r="I71" s="56" t="s">
        <v>1343</v>
      </c>
      <c r="J71" s="56" t="s">
        <v>1344</v>
      </c>
      <c r="K71" s="59" t="s">
        <v>1382</v>
      </c>
      <c r="L71" s="94" t="str">
        <f t="shared" si="0"/>
        <v>MCI-00729</v>
      </c>
      <c r="M71" s="94" t="str">
        <f>IFERROR(LOOKUP(2,1/(COUNTIF($M$10:M70,$E$12:$E$274)=0),$E$12:$E$274),IF($M$12=M70,"",IF(M70&lt;&gt;"",$M$12,"")))</f>
        <v>Key populations (MDR-TB) - Prisoners</v>
      </c>
      <c r="N71" s="94" t="b">
        <v>1</v>
      </c>
    </row>
    <row r="72" spans="2:14" x14ac:dyDescent="0.2">
      <c r="B72" s="59" t="s">
        <v>1383</v>
      </c>
      <c r="C72" s="57" t="s">
        <v>1078</v>
      </c>
      <c r="D72" s="56"/>
      <c r="E72" s="94" t="str">
        <f>IF(OR(TranslatemoduleName="[Name - FR]",TranslatemoduleName="[Name - ES]"),"",IF(InterventionsTranslate="[Name]","",InterventionsTranslate))</f>
        <v>Key populations (MDR-TB) - Miners and mining communities</v>
      </c>
      <c r="F72" s="56" t="s">
        <v>1384</v>
      </c>
      <c r="G72" s="57" t="s">
        <v>1362</v>
      </c>
      <c r="H72" s="56"/>
      <c r="I72" s="56" t="s">
        <v>1348</v>
      </c>
      <c r="J72" s="56" t="s">
        <v>1349</v>
      </c>
      <c r="K72" s="59" t="s">
        <v>1385</v>
      </c>
      <c r="L72" s="94" t="str">
        <f t="shared" si="0"/>
        <v>MCI-00730</v>
      </c>
      <c r="M72" s="94" t="str">
        <f>IFERROR(LOOKUP(2,1/(COUNTIF($M$10:M71,$E$12:$E$274)=0),$E$12:$E$274),IF($M$12=M71,"",IF(M71&lt;&gt;"",$M$12,"")))</f>
        <v>Key Populations (MDR-TB) - Children</v>
      </c>
      <c r="N72" s="94" t="b">
        <v>1</v>
      </c>
    </row>
    <row r="73" spans="2:14" x14ac:dyDescent="0.2">
      <c r="B73" s="59" t="s">
        <v>1386</v>
      </c>
      <c r="C73" s="57" t="s">
        <v>1078</v>
      </c>
      <c r="D73" s="56"/>
      <c r="E73" s="94" t="str">
        <f>IF(OR(TranslatemoduleName="[Name - FR]",TranslatemoduleName="[Name - ES]"),"",IF(InterventionsTranslate="[Name]","",InterventionsTranslate))</f>
        <v>Key populations (MDR-TB) - Others</v>
      </c>
      <c r="F73" s="56" t="s">
        <v>1387</v>
      </c>
      <c r="G73" s="57" t="s">
        <v>1362</v>
      </c>
      <c r="H73" s="56"/>
      <c r="I73" s="56" t="s">
        <v>1353</v>
      </c>
      <c r="J73" s="56" t="s">
        <v>1354</v>
      </c>
      <c r="K73" s="59" t="s">
        <v>1388</v>
      </c>
      <c r="L73" s="94" t="str">
        <f t="shared" si="0"/>
        <v>MCI-00731</v>
      </c>
      <c r="M73" s="94" t="str">
        <f>IFERROR(LOOKUP(2,1/(COUNTIF($M$10:M72,$E$12:$E$274)=0),$E$12:$E$274),IF($M$12=M72,"",IF(M72&lt;&gt;"",$M$12,"")))</f>
        <v>Community MDR-TB care delivery</v>
      </c>
      <c r="N73" s="94" t="b">
        <v>1</v>
      </c>
    </row>
    <row r="74" spans="2:14" x14ac:dyDescent="0.2">
      <c r="B74" s="59" t="s">
        <v>481</v>
      </c>
      <c r="C74" s="57" t="s">
        <v>1078</v>
      </c>
      <c r="D74" s="56"/>
      <c r="E74" s="94" t="str">
        <f>IF(OR(TranslatemoduleName="[Name - FR]",TranslatemoduleName="[Name - ES]"),"",IF(InterventionsTranslate="[Name]","",InterventionsTranslate))</f>
        <v>Collaborative activities with other programs and sectors (MDR-TB)</v>
      </c>
      <c r="F74" s="56" t="s">
        <v>1389</v>
      </c>
      <c r="G74" s="57" t="s">
        <v>1362</v>
      </c>
      <c r="H74" s="56"/>
      <c r="I74" s="56" t="s">
        <v>1357</v>
      </c>
      <c r="J74" s="56" t="s">
        <v>1358</v>
      </c>
      <c r="K74" s="59" t="s">
        <v>1390</v>
      </c>
      <c r="L74" s="94" t="str">
        <f t="shared" si="0"/>
        <v>MCI-00732</v>
      </c>
      <c r="M74" s="94" t="str">
        <f>IFERROR(LOOKUP(2,1/(COUNTIF($M$10:M73,$E$12:$E$274)=0),$E$12:$E$274),IF($M$12=M73,"",IF(M73&lt;&gt;"",$M$12,"")))</f>
        <v>Treatment (MDR-TB)</v>
      </c>
      <c r="N74" s="94" t="b">
        <v>1</v>
      </c>
    </row>
    <row r="75" spans="2:14" x14ac:dyDescent="0.2">
      <c r="B75" s="59" t="s">
        <v>469</v>
      </c>
      <c r="C75" s="57" t="s">
        <v>1078</v>
      </c>
      <c r="D75" s="56"/>
      <c r="E75" s="94" t="str">
        <f>IF(OR(TranslatemoduleName="[Name - FR]",TranslatemoduleName="[Name - ES]"),"",IF(InterventionsTranslate="[Name]","",InterventionsTranslate))</f>
        <v>Engaging all care providers (MDR-TB)</v>
      </c>
      <c r="F75" s="56" t="s">
        <v>1391</v>
      </c>
      <c r="G75" s="57" t="s">
        <v>1362</v>
      </c>
      <c r="H75" s="56"/>
      <c r="I75" s="56" t="s">
        <v>1325</v>
      </c>
      <c r="J75" s="56" t="s">
        <v>1326</v>
      </c>
      <c r="K75" s="59" t="s">
        <v>1392</v>
      </c>
      <c r="L75" s="94" t="str">
        <f t="shared" si="0"/>
        <v>MCI-00725</v>
      </c>
      <c r="M75" s="94" t="str">
        <f>IFERROR(LOOKUP(2,1/(COUNTIF($M$10:M74,$E$12:$E$274)=0),$E$12:$E$274),IF($M$12=M74,"",IF(M74&lt;&gt;"",$M$12,"")))</f>
        <v>Case detection and diagnosis (MDR-TB)</v>
      </c>
      <c r="N75" s="94" t="b">
        <v>1</v>
      </c>
    </row>
    <row r="76" spans="2:14" x14ac:dyDescent="0.2">
      <c r="B76" s="59" t="s">
        <v>1393</v>
      </c>
      <c r="C76" s="57" t="s">
        <v>1080</v>
      </c>
      <c r="D76" s="56"/>
      <c r="E76" s="94" t="str">
        <f>IF(OR(TranslatemoduleName="[Name - FR]",TranslatemoduleName="[Name - ES]"),"",IF(InterventionsTranslate="[Name]","",InterventionsTranslate))</f>
        <v>Stigma and discrimination reduction (TB)</v>
      </c>
      <c r="F76" s="56" t="s">
        <v>1394</v>
      </c>
      <c r="G76" s="57" t="s">
        <v>1395</v>
      </c>
      <c r="H76" s="56"/>
      <c r="I76" s="56" t="s">
        <v>1279</v>
      </c>
      <c r="J76" s="56" t="s">
        <v>564</v>
      </c>
      <c r="K76" s="59" t="s">
        <v>1396</v>
      </c>
      <c r="L76" s="94" t="str">
        <f t="shared" si="0"/>
        <v>MCI-00733</v>
      </c>
      <c r="M76" s="94" t="str">
        <f>IFERROR(LOOKUP(2,1/(COUNTIF($M$10:M75,$E$12:$E$274)=0),$E$12:$E$274),IF($M$12=M75,"",IF(M75&lt;&gt;"",$M$12,"")))</f>
        <v>Prevention (MDR-TB)</v>
      </c>
      <c r="N76" s="94" t="b">
        <v>1</v>
      </c>
    </row>
    <row r="77" spans="2:14" x14ac:dyDescent="0.2">
      <c r="B77" s="59" t="s">
        <v>1397</v>
      </c>
      <c r="C77" s="57" t="s">
        <v>1080</v>
      </c>
      <c r="D77" s="56"/>
      <c r="E77" s="94" t="str">
        <f>IF(OR(TranslatemoduleName="[Name - FR]",TranslatemoduleName="[Name - ES]"),"",IF(InterventionsTranslate="[Name]","",InterventionsTranslate))</f>
        <v>Human rights, medical ethics and legal literacy</v>
      </c>
      <c r="F77" s="56" t="s">
        <v>1398</v>
      </c>
      <c r="G77" s="57" t="s">
        <v>1395</v>
      </c>
      <c r="H77" s="56"/>
      <c r="I77" s="56" t="s">
        <v>1399</v>
      </c>
      <c r="J77" s="56" t="s">
        <v>1400</v>
      </c>
      <c r="K77" s="59" t="s">
        <v>1401</v>
      </c>
      <c r="L77" s="94" t="str">
        <f t="shared" ref="L77:L129" si="1">F77</f>
        <v>MCI-00734</v>
      </c>
      <c r="M77" s="94" t="str">
        <f>IFERROR(LOOKUP(2,1/(COUNTIF($M$10:M76,$E$12:$E$274)=0),$E$12:$E$274),IF($M$12=M76,"",IF(M76&lt;&gt;"",$M$12,"")))</f>
        <v>Collaborative activities with other programs and sectors (TB care and prevention)</v>
      </c>
      <c r="N77" s="94" t="b">
        <v>1</v>
      </c>
    </row>
    <row r="78" spans="2:14" x14ac:dyDescent="0.2">
      <c r="B78" s="59" t="s">
        <v>1402</v>
      </c>
      <c r="C78" s="57" t="s">
        <v>1080</v>
      </c>
      <c r="D78" s="56"/>
      <c r="E78" s="94" t="str">
        <f>IF(OR(TranslatemoduleName="[Name - FR]",TranslatemoduleName="[Name - ES]"),"",IF(InterventionsTranslate="[Name]","",InterventionsTranslate))</f>
        <v>Legal aid and services</v>
      </c>
      <c r="F78" s="56" t="s">
        <v>1403</v>
      </c>
      <c r="G78" s="57" t="s">
        <v>1395</v>
      </c>
      <c r="H78" s="56"/>
      <c r="I78" s="56" t="s">
        <v>1404</v>
      </c>
      <c r="J78" s="56" t="s">
        <v>1405</v>
      </c>
      <c r="K78" s="59" t="s">
        <v>1406</v>
      </c>
      <c r="L78" s="94" t="str">
        <f t="shared" si="1"/>
        <v>MCI-00735</v>
      </c>
      <c r="M78" s="94" t="str">
        <f>IFERROR(LOOKUP(2,1/(COUNTIF($M$10:M77,$E$12:$E$274)=0),$E$12:$E$274),IF($M$12=M77,"",IF(M77&lt;&gt;"",$M$12,"")))</f>
        <v>Key populations (TB care and prevention) - Others</v>
      </c>
      <c r="N78" s="94" t="b">
        <v>1</v>
      </c>
    </row>
    <row r="79" spans="2:14" x14ac:dyDescent="0.2">
      <c r="B79" s="59" t="s">
        <v>1407</v>
      </c>
      <c r="C79" s="57" t="s">
        <v>1080</v>
      </c>
      <c r="D79" s="56"/>
      <c r="E79" s="94" t="str">
        <f>IF(OR(TranslatemoduleName="[Name - FR]",TranslatemoduleName="[Name - ES]"),"",IF(InterventionsTranslate="[Name]","",InterventionsTranslate))</f>
        <v>Reform of laws and policies</v>
      </c>
      <c r="F79" s="56" t="s">
        <v>1408</v>
      </c>
      <c r="G79" s="57" t="s">
        <v>1395</v>
      </c>
      <c r="H79" s="56"/>
      <c r="I79" s="56" t="s">
        <v>1409</v>
      </c>
      <c r="J79" s="56" t="s">
        <v>1410</v>
      </c>
      <c r="K79" s="59" t="s">
        <v>1411</v>
      </c>
      <c r="L79" s="94" t="str">
        <f t="shared" si="1"/>
        <v>MCI-00736</v>
      </c>
      <c r="M79" s="94" t="str">
        <f>IFERROR(LOOKUP(2,1/(COUNTIF($M$10:M78,$E$12:$E$274)=0),$E$12:$E$274),IF($M$12=M78,"",IF(M78&lt;&gt;"",$M$12,"")))</f>
        <v>Key populations (TB care and prevention) - Miners and mining communities</v>
      </c>
      <c r="N79" s="94" t="b">
        <v>1</v>
      </c>
    </row>
    <row r="80" spans="2:14" x14ac:dyDescent="0.2">
      <c r="B80" s="59" t="s">
        <v>1412</v>
      </c>
      <c r="C80" s="57" t="s">
        <v>1080</v>
      </c>
      <c r="D80" s="56"/>
      <c r="E80" s="94" t="str">
        <f>IF(OR(TranslatemoduleName="[Name - FR]",TranslatemoduleName="[Name - ES]"),"",IF(InterventionsTranslate="[Name]","",InterventionsTranslate))</f>
        <v>Community mobilization and advocacy (TB)</v>
      </c>
      <c r="F80" s="56" t="s">
        <v>1413</v>
      </c>
      <c r="G80" s="57" t="s">
        <v>1395</v>
      </c>
      <c r="H80" s="56"/>
      <c r="I80" s="56" t="s">
        <v>1305</v>
      </c>
      <c r="J80" s="56" t="s">
        <v>1306</v>
      </c>
      <c r="K80" s="59" t="s">
        <v>1414</v>
      </c>
      <c r="L80" s="94" t="str">
        <f t="shared" si="1"/>
        <v>MCI-00737</v>
      </c>
      <c r="M80" s="94" t="str">
        <f>IFERROR(LOOKUP(2,1/(COUNTIF($M$10:M79,$E$12:$E$274)=0),$E$12:$E$274),IF($M$12=M79,"",IF(M79&lt;&gt;"",$M$12,"")))</f>
        <v>Key populations (TB care and prevention) - Mobile populations: refugees, migrants and internally displaced people</v>
      </c>
      <c r="N80" s="94" t="b">
        <v>1</v>
      </c>
    </row>
    <row r="81" spans="2:14" x14ac:dyDescent="0.2">
      <c r="B81" s="59" t="s">
        <v>373</v>
      </c>
      <c r="C81" s="57" t="s">
        <v>1083</v>
      </c>
      <c r="D81" s="56"/>
      <c r="E81" s="94" t="str">
        <f>IF(OR(TranslatemoduleName="[Name - FR]",TranslatemoduleName="[Name - ES]"),"",IF(InterventionsTranslate="[Name]","",InterventionsTranslate))</f>
        <v>TB/HIV collaborative interventions</v>
      </c>
      <c r="F81" s="56" t="s">
        <v>1415</v>
      </c>
      <c r="G81" s="57" t="s">
        <v>1416</v>
      </c>
      <c r="H81" s="56"/>
      <c r="I81" s="56" t="s">
        <v>1417</v>
      </c>
      <c r="J81" s="56" t="s">
        <v>1418</v>
      </c>
      <c r="K81" s="59" t="s">
        <v>1419</v>
      </c>
      <c r="L81" s="94" t="str">
        <f t="shared" si="1"/>
        <v>MCI-00738</v>
      </c>
      <c r="M81" s="94" t="str">
        <f>IFERROR(LOOKUP(2,1/(COUNTIF($M$10:M80,$E$12:$E$274)=0),$E$12:$E$274),IF($M$12=M80,"",IF(M80&lt;&gt;"",$M$12,"")))</f>
        <v>Key populations (TB care and prevention) - Prisoners</v>
      </c>
      <c r="N81" s="94" t="b">
        <v>1</v>
      </c>
    </row>
    <row r="82" spans="2:14" x14ac:dyDescent="0.2">
      <c r="B82" s="59" t="s">
        <v>1420</v>
      </c>
      <c r="C82" s="57" t="s">
        <v>1083</v>
      </c>
      <c r="D82" s="56"/>
      <c r="E82" s="94" t="str">
        <f>IF(OR(TranslatemoduleName="[Name - FR]",TranslatemoduleName="[Name - ES]"),"",IF(InterventionsTranslate="[Name]","",InterventionsTranslate))</f>
        <v>Screening, testing and diagnosis</v>
      </c>
      <c r="F82" s="56" t="s">
        <v>1421</v>
      </c>
      <c r="G82" s="57" t="s">
        <v>1416</v>
      </c>
      <c r="H82" s="56"/>
      <c r="I82" s="56" t="s">
        <v>1422</v>
      </c>
      <c r="J82" s="56" t="s">
        <v>1423</v>
      </c>
      <c r="K82" s="59" t="s">
        <v>1424</v>
      </c>
      <c r="L82" s="94" t="str">
        <f t="shared" si="1"/>
        <v>MCI-00739</v>
      </c>
      <c r="M82" s="94" t="str">
        <f>IFERROR(LOOKUP(2,1/(COUNTIF($M$10:M81,$E$12:$E$274)=0),$E$12:$E$274),IF($M$12=M81,"",IF(M81&lt;&gt;"",$M$12,"")))</f>
        <v>Key Populations (TB care and prevention) - Children</v>
      </c>
      <c r="N82" s="94" t="b">
        <v>1</v>
      </c>
    </row>
    <row r="83" spans="2:14" x14ac:dyDescent="0.2">
      <c r="B83" s="59" t="s">
        <v>1425</v>
      </c>
      <c r="C83" s="57" t="s">
        <v>1083</v>
      </c>
      <c r="D83" s="56"/>
      <c r="E83" s="94" t="str">
        <f>IF(OR(TranslatemoduleName="[Name - FR]",TranslatemoduleName="[Name - ES]"),"",IF(InterventionsTranslate="[Name]","",InterventionsTranslate))</f>
        <v>Treatment (TB/HIV)</v>
      </c>
      <c r="F83" s="56" t="s">
        <v>1426</v>
      </c>
      <c r="G83" s="57" t="s">
        <v>1416</v>
      </c>
      <c r="H83" s="56"/>
      <c r="I83" s="56" t="s">
        <v>599</v>
      </c>
      <c r="J83" s="56" t="s">
        <v>600</v>
      </c>
      <c r="K83" s="59" t="s">
        <v>1427</v>
      </c>
      <c r="L83" s="94" t="str">
        <f t="shared" si="1"/>
        <v>MCI-00740</v>
      </c>
      <c r="M83" s="94" t="str">
        <f>IFERROR(LOOKUP(2,1/(COUNTIF($M$10:M82,$E$12:$E$274)=0),$E$12:$E$274),IF($M$12=M82,"",IF(M82&lt;&gt;"",$M$12,"")))</f>
        <v>Community TB care delivery</v>
      </c>
      <c r="N83" s="94" t="b">
        <v>1</v>
      </c>
    </row>
    <row r="84" spans="2:14" x14ac:dyDescent="0.2">
      <c r="B84" s="59" t="s">
        <v>1428</v>
      </c>
      <c r="C84" s="57" t="s">
        <v>1083</v>
      </c>
      <c r="D84" s="56"/>
      <c r="E84" s="94" t="str">
        <f>IF(OR(TranslatemoduleName="[Name - FR]",TranslatemoduleName="[Name - ES]"),"",IF(InterventionsTranslate="[Name]","",InterventionsTranslate))</f>
        <v>Prevention (TB/HIV)</v>
      </c>
      <c r="F84" s="56" t="s">
        <v>1429</v>
      </c>
      <c r="G84" s="57" t="s">
        <v>1416</v>
      </c>
      <c r="H84" s="56"/>
      <c r="I84" s="56" t="s">
        <v>602</v>
      </c>
      <c r="J84" s="56" t="s">
        <v>603</v>
      </c>
      <c r="K84" s="59" t="s">
        <v>1430</v>
      </c>
      <c r="L84" s="94" t="str">
        <f t="shared" si="1"/>
        <v>MCI-00741</v>
      </c>
      <c r="M84" s="94" t="str">
        <f>IFERROR(LOOKUP(2,1/(COUNTIF($M$10:M83,$E$12:$E$274)=0),$E$12:$E$274),IF($M$12=M83,"",IF(M83&lt;&gt;"",$M$12,"")))</f>
        <v>Engaging all care providers (TB care and prevention)</v>
      </c>
      <c r="N84" s="94" t="b">
        <v>1</v>
      </c>
    </row>
    <row r="85" spans="2:14" x14ac:dyDescent="0.2">
      <c r="B85" s="59" t="s">
        <v>376</v>
      </c>
      <c r="C85" s="57" t="s">
        <v>1083</v>
      </c>
      <c r="D85" s="56"/>
      <c r="E85" s="94" t="str">
        <f>IF(OR(TranslatemoduleName="[Name - FR]",TranslatemoduleName="[Name - ES]"),"",IF(InterventionsTranslate="[Name]","",InterventionsTranslate))</f>
        <v>Engaging all care providers (TB/HIV)</v>
      </c>
      <c r="F85" s="56" t="s">
        <v>1431</v>
      </c>
      <c r="G85" s="57" t="s">
        <v>1416</v>
      </c>
      <c r="H85" s="56"/>
      <c r="I85" s="56" t="s">
        <v>1325</v>
      </c>
      <c r="J85" s="56" t="s">
        <v>1432</v>
      </c>
      <c r="K85" s="59" t="s">
        <v>1433</v>
      </c>
      <c r="L85" s="94" t="str">
        <f t="shared" si="1"/>
        <v>MCI-00742</v>
      </c>
      <c r="M85" s="94" t="str">
        <f>IFERROR(LOOKUP(2,1/(COUNTIF($M$10:M84,$E$12:$E$274)=0),$E$12:$E$274),IF($M$12=M84,"",IF(M84&lt;&gt;"",$M$12,"")))</f>
        <v>Prevention (TB care and prevention)</v>
      </c>
      <c r="N85" s="94" t="b">
        <v>1</v>
      </c>
    </row>
    <row r="86" spans="2:14" x14ac:dyDescent="0.2">
      <c r="B86" s="59" t="s">
        <v>379</v>
      </c>
      <c r="C86" s="57" t="s">
        <v>1083</v>
      </c>
      <c r="D86" s="56"/>
      <c r="E86" s="94" t="str">
        <f>IF(OR(TranslatemoduleName="[Name - FR]",TranslatemoduleName="[Name - ES]"),"",IF(InterventionsTranslate="[Name]","",InterventionsTranslate))</f>
        <v>Community TB/HIV care delivery</v>
      </c>
      <c r="F86" s="56" t="s">
        <v>1434</v>
      </c>
      <c r="G86" s="57" t="s">
        <v>1416</v>
      </c>
      <c r="H86" s="56"/>
      <c r="I86" s="56" t="s">
        <v>1435</v>
      </c>
      <c r="J86" s="56" t="s">
        <v>1436</v>
      </c>
      <c r="K86" s="59" t="s">
        <v>1437</v>
      </c>
      <c r="L86" s="94" t="str">
        <f t="shared" si="1"/>
        <v>MCI-00743</v>
      </c>
      <c r="M86" s="94" t="str">
        <f>IFERROR(LOOKUP(2,1/(COUNTIF($M$10:M85,$E$12:$E$274)=0),$E$12:$E$274),IF($M$12=M85,"",IF(M85&lt;&gt;"",$M$12,"")))</f>
        <v>Treatment (TB care and prevention)</v>
      </c>
      <c r="N86" s="94" t="b">
        <v>1</v>
      </c>
    </row>
    <row r="87" spans="2:14" x14ac:dyDescent="0.2">
      <c r="B87" s="59" t="s">
        <v>1438</v>
      </c>
      <c r="C87" s="57" t="s">
        <v>1083</v>
      </c>
      <c r="D87" s="56"/>
      <c r="E87" s="94" t="str">
        <f>IF(OR(TranslatemoduleName="[Name - FR]",TranslatemoduleName="[Name - ES]"),"",IF(InterventionsTranslate="[Name]","",InterventionsTranslate))</f>
        <v>Key Populations (TB/HIV) - Children</v>
      </c>
      <c r="F87" s="56" t="s">
        <v>1439</v>
      </c>
      <c r="G87" s="57" t="s">
        <v>1416</v>
      </c>
      <c r="H87" s="56"/>
      <c r="I87" s="56" t="s">
        <v>1333</v>
      </c>
      <c r="J87" s="56" t="s">
        <v>1334</v>
      </c>
      <c r="K87" s="59" t="s">
        <v>1440</v>
      </c>
      <c r="L87" s="94" t="str">
        <f t="shared" si="1"/>
        <v>MCI-00744</v>
      </c>
      <c r="M87" s="94" t="str">
        <f>IFERROR(LOOKUP(2,1/(COUNTIF($M$10:M86,$E$12:$E$274)=0),$E$12:$E$274),IF($M$12=M86,"",IF(M86&lt;&gt;"",$M$12,"")))</f>
        <v>Case detection and diagnosis (TB care and prevention)</v>
      </c>
      <c r="N87" s="94" t="b">
        <v>1</v>
      </c>
    </row>
    <row r="88" spans="2:14" x14ac:dyDescent="0.2">
      <c r="B88" s="59" t="s">
        <v>1441</v>
      </c>
      <c r="C88" s="57" t="s">
        <v>1083</v>
      </c>
      <c r="D88" s="56"/>
      <c r="E88" s="94" t="str">
        <f>IF(OR(TranslatemoduleName="[Name - FR]",TranslatemoduleName="[Name - ES]"),"",IF(InterventionsTranslate="[Name]","",InterventionsTranslate))</f>
        <v>Key populations (TB/HIV) - Prisoners</v>
      </c>
      <c r="F88" s="56" t="s">
        <v>1442</v>
      </c>
      <c r="G88" s="57" t="s">
        <v>1416</v>
      </c>
      <c r="H88" s="56"/>
      <c r="I88" s="56" t="s">
        <v>1338</v>
      </c>
      <c r="J88" s="56" t="s">
        <v>1443</v>
      </c>
      <c r="K88" s="59" t="s">
        <v>1444</v>
      </c>
      <c r="L88" s="94" t="str">
        <f t="shared" si="1"/>
        <v>MCI-00745</v>
      </c>
      <c r="M88" s="94" t="str">
        <f>IFERROR(LOOKUP(2,1/(COUNTIF($M$10:M87,$E$12:$E$274)=0),$E$12:$E$274),IF($M$12=M87,"",IF(M87&lt;&gt;"",$M$12,"")))</f>
        <v>Reducing HIV-related gender discrimination, harmful gender norms and violence against women and girls in all their diversity</v>
      </c>
      <c r="N88" s="94" t="b">
        <v>1</v>
      </c>
    </row>
    <row r="89" spans="2:14" x14ac:dyDescent="0.2">
      <c r="B89" s="59" t="s">
        <v>1445</v>
      </c>
      <c r="C89" s="57" t="s">
        <v>1083</v>
      </c>
      <c r="D89" s="56"/>
      <c r="E89" s="94" t="str">
        <f>IF(OR(TranslatemoduleName="[Name - FR]",TranslatemoduleName="[Name - ES]"),"",IF(InterventionsTranslate="[Name]","",InterventionsTranslate))</f>
        <v>Key populations (TB/HIV) - Mobile populations: refugees, migrants and internally displaced people</v>
      </c>
      <c r="F89" s="56" t="s">
        <v>1446</v>
      </c>
      <c r="G89" s="57" t="s">
        <v>1416</v>
      </c>
      <c r="H89" s="56"/>
      <c r="I89" s="56" t="s">
        <v>1343</v>
      </c>
      <c r="J89" s="56" t="s">
        <v>1344</v>
      </c>
      <c r="K89" s="59" t="s">
        <v>1447</v>
      </c>
      <c r="L89" s="94" t="str">
        <f t="shared" si="1"/>
        <v>MCI-00746</v>
      </c>
      <c r="M89" s="94" t="str">
        <f>IFERROR(LOOKUP(2,1/(COUNTIF($M$10:M88,$E$12:$E$274)=0),$E$12:$E$274),IF($M$12=M88,"",IF(M88&lt;&gt;"",$M$12,"")))</f>
        <v>Community mobilization and advocacy (HIV/TB)</v>
      </c>
      <c r="N89" s="94" t="b">
        <v>1</v>
      </c>
    </row>
    <row r="90" spans="2:14" x14ac:dyDescent="0.2">
      <c r="B90" s="59" t="s">
        <v>1448</v>
      </c>
      <c r="C90" s="57" t="s">
        <v>1083</v>
      </c>
      <c r="D90" s="56"/>
      <c r="E90" s="94" t="str">
        <f>IF(OR(TranslatemoduleName="[Name - FR]",TranslatemoduleName="[Name - ES]"),"",IF(InterventionsTranslate="[Name]","",InterventionsTranslate))</f>
        <v>Key populations (TB/HIV) - Miners and mining communities</v>
      </c>
      <c r="F90" s="56" t="s">
        <v>1449</v>
      </c>
      <c r="G90" s="57" t="s">
        <v>1416</v>
      </c>
      <c r="H90" s="56"/>
      <c r="I90" s="56" t="s">
        <v>1348</v>
      </c>
      <c r="J90" s="56" t="s">
        <v>1349</v>
      </c>
      <c r="K90" s="59" t="s">
        <v>1450</v>
      </c>
      <c r="L90" s="94" t="str">
        <f t="shared" si="1"/>
        <v>MCI-00747</v>
      </c>
      <c r="M90" s="94" t="str">
        <f>IFERROR(LOOKUP(2,1/(COUNTIF($M$10:M89,$E$12:$E$274)=0),$E$12:$E$274),IF($M$12=M89,"",IF(M89&lt;&gt;"",$M$12,"")))</f>
        <v>Improving laws, regulations and polices relating to HIV and HIV/TB</v>
      </c>
      <c r="N90" s="94" t="b">
        <v>1</v>
      </c>
    </row>
    <row r="91" spans="2:14" x14ac:dyDescent="0.2">
      <c r="B91" s="59" t="s">
        <v>1451</v>
      </c>
      <c r="C91" s="57" t="s">
        <v>1083</v>
      </c>
      <c r="D91" s="56"/>
      <c r="E91" s="94" t="str">
        <f>IF(OR(TranslatemoduleName="[Name - FR]",TranslatemoduleName="[Name - ES]"),"",IF(InterventionsTranslate="[Name]","",InterventionsTranslate))</f>
        <v>Key populations (TB/HIV) - Others</v>
      </c>
      <c r="F91" s="56" t="s">
        <v>1452</v>
      </c>
      <c r="G91" s="57" t="s">
        <v>1416</v>
      </c>
      <c r="H91" s="56"/>
      <c r="I91" s="56" t="s">
        <v>1353</v>
      </c>
      <c r="J91" s="56" t="s">
        <v>1354</v>
      </c>
      <c r="K91" s="59" t="s">
        <v>1453</v>
      </c>
      <c r="L91" s="94" t="str">
        <f t="shared" si="1"/>
        <v>MCI-00748</v>
      </c>
      <c r="M91" s="94" t="str">
        <f>IFERROR(LOOKUP(2,1/(COUNTIF($M$10:M90,$E$12:$E$274)=0),$E$12:$E$274),IF($M$12=M90,"",IF(M90&lt;&gt;"",$M$12,"")))</f>
        <v>Sensitization of law-makers and law-enforcement agents</v>
      </c>
      <c r="N91" s="94" t="b">
        <v>1</v>
      </c>
    </row>
    <row r="92" spans="2:14" x14ac:dyDescent="0.2">
      <c r="B92" s="59" t="s">
        <v>388</v>
      </c>
      <c r="C92" s="57" t="s">
        <v>1083</v>
      </c>
      <c r="D92" s="56"/>
      <c r="E92" s="94" t="str">
        <f>IF(OR(TranslatemoduleName="[Name - FR]",TranslatemoduleName="[Name - ES]"),"",IF(InterventionsTranslate="[Name]","",InterventionsTranslate))</f>
        <v>Collaborative activities with other programs and sectors (TB/HIV)</v>
      </c>
      <c r="F92" s="56" t="s">
        <v>1454</v>
      </c>
      <c r="G92" s="57" t="s">
        <v>1416</v>
      </c>
      <c r="H92" s="56"/>
      <c r="I92" s="56" t="s">
        <v>1357</v>
      </c>
      <c r="J92" s="56" t="s">
        <v>1358</v>
      </c>
      <c r="K92" s="59" t="s">
        <v>1455</v>
      </c>
      <c r="L92" s="94" t="str">
        <f t="shared" si="1"/>
        <v>MCI-00749</v>
      </c>
      <c r="M92" s="94" t="str">
        <f>IFERROR(LOOKUP(2,1/(COUNTIF($M$10:M91,$E$12:$E$274)=0),$E$12:$E$274),IF($M$12=M91,"",IF(M91&lt;&gt;"",$M$12,"")))</f>
        <v>HIV and HIV/TB-related legal services</v>
      </c>
      <c r="N92" s="94" t="b">
        <v>1</v>
      </c>
    </row>
    <row r="93" spans="2:14" x14ac:dyDescent="0.2">
      <c r="B93" s="59" t="s">
        <v>1456</v>
      </c>
      <c r="C93" s="57" t="s">
        <v>1085</v>
      </c>
      <c r="D93" s="56"/>
      <c r="E93" s="94" t="str">
        <f>IF(OR(TranslatemoduleName="[Name - FR]",TranslatemoduleName="[Name - ES]"),"",IF(InterventionsTranslate="[Name]","",InterventionsTranslate))</f>
        <v>Coordination and management of national disease control programs</v>
      </c>
      <c r="F93" s="56" t="s">
        <v>1457</v>
      </c>
      <c r="G93" s="57" t="s">
        <v>1458</v>
      </c>
      <c r="H93" s="56"/>
      <c r="I93" s="56" t="s">
        <v>1459</v>
      </c>
      <c r="J93" s="56" t="s">
        <v>1460</v>
      </c>
      <c r="K93" s="59" t="s">
        <v>1461</v>
      </c>
      <c r="L93" s="94" t="str">
        <f t="shared" si="1"/>
        <v>MCI-00778</v>
      </c>
      <c r="M93" s="94" t="str">
        <f>IFERROR(LOOKUP(2,1/(COUNTIF($M$10:M92,$E$12:$E$274)=0),$E$12:$E$274),IF($M$12=M92,"",IF(M92&lt;&gt;"",$M$12,"")))</f>
        <v>Human rights and medical ethics related to HIV and HIV/TB for health care providers</v>
      </c>
      <c r="N93" s="94" t="b">
        <v>1</v>
      </c>
    </row>
    <row r="94" spans="2:14" x14ac:dyDescent="0.2">
      <c r="B94" s="59" t="s">
        <v>424</v>
      </c>
      <c r="C94" s="57" t="s">
        <v>1085</v>
      </c>
      <c r="D94" s="56"/>
      <c r="E94" s="94" t="str">
        <f>IF(OR(TranslatemoduleName="[Name - FR]",TranslatemoduleName="[Name - ES]"),"",IF(InterventionsTranslate="[Name]","",InterventionsTranslate))</f>
        <v>Grant management</v>
      </c>
      <c r="F94" s="56" t="s">
        <v>1462</v>
      </c>
      <c r="G94" s="57" t="s">
        <v>1458</v>
      </c>
      <c r="H94" s="56"/>
      <c r="I94" s="56" t="s">
        <v>590</v>
      </c>
      <c r="J94" s="56" t="s">
        <v>591</v>
      </c>
      <c r="K94" s="59" t="s">
        <v>1463</v>
      </c>
      <c r="L94" s="94" t="str">
        <f t="shared" si="1"/>
        <v>MCI-00779</v>
      </c>
      <c r="M94" s="94" t="str">
        <f>IFERROR(LOOKUP(2,1/(COUNTIF($M$10:M93,$E$12:$E$274)=0),$E$12:$E$274),IF($M$12=M93,"",IF(M93&lt;&gt;"",$M$12,"")))</f>
        <v>Legal Literacy (“Know Your Rights")</v>
      </c>
      <c r="N94" s="94" t="b">
        <v>1</v>
      </c>
    </row>
    <row r="95" spans="2:14" x14ac:dyDescent="0.2">
      <c r="B95" s="59" t="s">
        <v>1464</v>
      </c>
      <c r="C95" s="57" t="s">
        <v>1087</v>
      </c>
      <c r="D95" s="56"/>
      <c r="E95" s="94" t="str">
        <f>IF(OR(TranslatemoduleName="[Name - FR]",TranslatemoduleName="[Name - ES]"),"",IF(InterventionsTranslate="[Name]","",InterventionsTranslate))</f>
        <v>Policy, strategy, governance</v>
      </c>
      <c r="F95" s="56" t="s">
        <v>1465</v>
      </c>
      <c r="G95" s="57" t="s">
        <v>1466</v>
      </c>
      <c r="H95" s="56"/>
      <c r="I95" s="56" t="s">
        <v>1467</v>
      </c>
      <c r="J95" s="56" t="s">
        <v>1468</v>
      </c>
      <c r="K95" s="59" t="s">
        <v>1469</v>
      </c>
      <c r="L95" s="94" t="str">
        <f t="shared" si="1"/>
        <v>MCI-00780</v>
      </c>
      <c r="M95" s="94" t="str">
        <f>IFERROR(LOOKUP(2,1/(COUNTIF($M$10:M94,$E$12:$E$274)=0),$E$12:$E$274),IF($M$12=M94,"",IF(M94&lt;&gt;"",$M$12,"")))</f>
        <v>Stigma and discrimination reduction (HIV/TB)</v>
      </c>
      <c r="N95" s="94" t="b">
        <v>1</v>
      </c>
    </row>
    <row r="96" spans="2:14" x14ac:dyDescent="0.2">
      <c r="B96" s="59" t="s">
        <v>1470</v>
      </c>
      <c r="C96" s="57" t="s">
        <v>1087</v>
      </c>
      <c r="D96" s="56"/>
      <c r="E96" s="94" t="str">
        <f>IF(OR(TranslatemoduleName="[Name - FR]",TranslatemoduleName="[Name - ES]"),"",IF(InterventionsTranslate="[Name]","",InterventionsTranslate))</f>
        <v>Storage and distribution capacity</v>
      </c>
      <c r="F96" s="56" t="s">
        <v>1471</v>
      </c>
      <c r="G96" s="57" t="s">
        <v>1466</v>
      </c>
      <c r="H96" s="56"/>
      <c r="I96" s="56" t="s">
        <v>1472</v>
      </c>
      <c r="J96" s="56" t="s">
        <v>1473</v>
      </c>
      <c r="K96" s="59" t="s">
        <v>1474</v>
      </c>
      <c r="L96" s="94" t="str">
        <f t="shared" si="1"/>
        <v>MCI-00781</v>
      </c>
      <c r="M96" s="94" t="str">
        <f>IFERROR(LOOKUP(2,1/(COUNTIF($M$10:M95,$E$12:$E$274)=0),$E$12:$E$274),IF($M$12=M95,"",IF(M95&lt;&gt;"",$M$12,"")))</f>
        <v>Orphan and vulnerable children package</v>
      </c>
      <c r="N96" s="94" t="b">
        <v>1</v>
      </c>
    </row>
    <row r="97" spans="2:14" x14ac:dyDescent="0.2">
      <c r="B97" s="59" t="s">
        <v>1475</v>
      </c>
      <c r="C97" s="57" t="s">
        <v>1087</v>
      </c>
      <c r="D97" s="56"/>
      <c r="E97" s="94" t="str">
        <f>IF(OR(TranslatemoduleName="[Name - FR]",TranslatemoduleName="[Name - ES]"),"",IF(InterventionsTranslate="[Name]","",InterventionsTranslate))</f>
        <v>Procurement capacity</v>
      </c>
      <c r="F97" s="56" t="s">
        <v>1476</v>
      </c>
      <c r="G97" s="57" t="s">
        <v>1466</v>
      </c>
      <c r="H97" s="56"/>
      <c r="I97" s="56" t="s">
        <v>1477</v>
      </c>
      <c r="J97" s="56" t="s">
        <v>1478</v>
      </c>
      <c r="K97" s="59" t="s">
        <v>1479</v>
      </c>
      <c r="L97" s="94" t="str">
        <f t="shared" si="1"/>
        <v>MCI-00782</v>
      </c>
      <c r="M97" s="94" t="str">
        <f>IFERROR(LOOKUP(2,1/(COUNTIF($M$10:M96,$E$12:$E$274)=0),$E$12:$E$274),IF($M$12=M96,"",IF(M96&lt;&gt;"",$M$12,"")))</f>
        <v>Counseling and psycho-social support</v>
      </c>
      <c r="N97" s="94" t="b">
        <v>1</v>
      </c>
    </row>
    <row r="98" spans="2:14" x14ac:dyDescent="0.2">
      <c r="B98" s="59" t="s">
        <v>1480</v>
      </c>
      <c r="C98" s="57" t="s">
        <v>1087</v>
      </c>
      <c r="D98" s="56"/>
      <c r="E98" s="94" t="str">
        <f>IF(OR(TranslatemoduleName="[Name - FR]",TranslatemoduleName="[Name - ES]"),"",IF(InterventionsTranslate="[Name]","",InterventionsTranslate))</f>
        <v>Regulatory/quality assurance support</v>
      </c>
      <c r="F98" s="56" t="s">
        <v>1481</v>
      </c>
      <c r="G98" s="57" t="s">
        <v>1466</v>
      </c>
      <c r="H98" s="56"/>
      <c r="I98" s="56" t="s">
        <v>1482</v>
      </c>
      <c r="J98" s="56" t="s">
        <v>1483</v>
      </c>
      <c r="K98" s="59" t="s">
        <v>1484</v>
      </c>
      <c r="L98" s="94" t="str">
        <f t="shared" si="1"/>
        <v>MCI-00783</v>
      </c>
      <c r="M98" s="94" t="str">
        <f>IFERROR(LOOKUP(2,1/(COUNTIF($M$10:M97,$E$12:$E$274)=0),$E$12:$E$274),IF($M$12=M97,"",IF(M97&lt;&gt;"",$M$12,"")))</f>
        <v>Prevention and management of co-infections and co-morbidities (Treatment, care and support)</v>
      </c>
      <c r="N98" s="94" t="b">
        <v>1</v>
      </c>
    </row>
    <row r="99" spans="2:14" x14ac:dyDescent="0.2">
      <c r="B99" s="59" t="s">
        <v>1485</v>
      </c>
      <c r="C99" s="57" t="s">
        <v>1087</v>
      </c>
      <c r="D99" s="56"/>
      <c r="E99" s="94" t="str">
        <f>IF(OR(TranslatemoduleName="[Name - FR]",TranslatemoduleName="[Name - ES]"),"",IF(InterventionsTranslate="[Name]","",InterventionsTranslate))</f>
        <v>Avoidance, reduction and management of health care waste</v>
      </c>
      <c r="F99" s="56" t="s">
        <v>1486</v>
      </c>
      <c r="G99" s="57" t="s">
        <v>1466</v>
      </c>
      <c r="H99" s="56"/>
      <c r="I99" s="56" t="s">
        <v>1487</v>
      </c>
      <c r="J99" s="56" t="s">
        <v>1488</v>
      </c>
      <c r="K99" s="59" t="s">
        <v>1489</v>
      </c>
      <c r="L99" s="94" t="str">
        <f t="shared" si="1"/>
        <v>MCI-00784</v>
      </c>
      <c r="M99" s="94" t="str">
        <f>IFERROR(LOOKUP(2,1/(COUNTIF($M$10:M98,$E$12:$E$274)=0),$E$12:$E$274),IF($M$12=M98,"",IF(M98&lt;&gt;"",$M$12,"")))</f>
        <v>Treatment monitoring - Viral load</v>
      </c>
      <c r="N99" s="94" t="b">
        <v>1</v>
      </c>
    </row>
    <row r="100" spans="2:14" x14ac:dyDescent="0.2">
      <c r="B100" s="59" t="s">
        <v>580</v>
      </c>
      <c r="C100" s="57" t="s">
        <v>1101</v>
      </c>
      <c r="D100" s="56"/>
      <c r="E100" s="94" t="str">
        <f>IF(OR(TranslatemoduleName="[Name - FR]",TranslatemoduleName="[Name - ES]"),"",IF(InterventionsTranslate="[Name]","",InterventionsTranslate))</f>
        <v>Routine reporting</v>
      </c>
      <c r="F100" s="56" t="s">
        <v>1490</v>
      </c>
      <c r="G100" s="57" t="s">
        <v>1491</v>
      </c>
      <c r="H100" s="56"/>
      <c r="I100" s="56" t="s">
        <v>716</v>
      </c>
      <c r="J100" s="56" t="s">
        <v>1492</v>
      </c>
      <c r="K100" s="59" t="s">
        <v>1493</v>
      </c>
      <c r="L100" s="94" t="str">
        <f t="shared" si="1"/>
        <v>MCI-00785</v>
      </c>
      <c r="M100" s="94" t="str">
        <f>IFERROR(LOOKUP(2,1/(COUNTIF($M$10:M99,$E$12:$E$274)=0),$E$12:$E$274),IF($M$12=M99,"",IF(M99&lt;&gt;"",$M$12,"")))</f>
        <v>Treatment monitoring - ARV toxicity</v>
      </c>
      <c r="N100" s="94" t="b">
        <v>1</v>
      </c>
    </row>
    <row r="101" spans="2:14" x14ac:dyDescent="0.2">
      <c r="B101" s="59" t="s">
        <v>583</v>
      </c>
      <c r="C101" s="57" t="s">
        <v>1101</v>
      </c>
      <c r="D101" s="56"/>
      <c r="E101" s="94" t="str">
        <f>IF(OR(TranslatemoduleName="[Name - FR]",TranslatemoduleName="[Name - ES]"),"",IF(InterventionsTranslate="[Name]","",InterventionsTranslate))</f>
        <v>Program and data quality</v>
      </c>
      <c r="F101" s="56" t="s">
        <v>1494</v>
      </c>
      <c r="G101" s="57" t="s">
        <v>1491</v>
      </c>
      <c r="H101" s="56"/>
      <c r="I101" s="56" t="s">
        <v>1495</v>
      </c>
      <c r="J101" s="56" t="s">
        <v>1496</v>
      </c>
      <c r="K101" s="59" t="s">
        <v>1497</v>
      </c>
      <c r="L101" s="94" t="str">
        <f t="shared" si="1"/>
        <v>MCI-00786</v>
      </c>
      <c r="M101" s="94" t="str">
        <f>IFERROR(LOOKUP(2,1/(COUNTIF($M$10:M100,$E$12:$E$274)=0),$E$12:$E$274),IF($M$12=M100,"",IF(M100&lt;&gt;"",$M$12,"")))</f>
        <v>Treatment monitoring - Drug resistance</v>
      </c>
      <c r="N101" s="94" t="b">
        <v>1</v>
      </c>
    </row>
    <row r="102" spans="2:14" x14ac:dyDescent="0.2">
      <c r="B102" s="59" t="s">
        <v>1498</v>
      </c>
      <c r="C102" s="57" t="s">
        <v>1101</v>
      </c>
      <c r="D102" s="56"/>
      <c r="E102" s="94" t="str">
        <f>IF(OR(TranslatemoduleName="[Name - FR]",TranslatemoduleName="[Name - ES]"),"",IF(InterventionsTranslate="[Name]","",InterventionsTranslate))</f>
        <v>Analysis, evaluations, reviews and transparency</v>
      </c>
      <c r="F102" s="56" t="s">
        <v>1499</v>
      </c>
      <c r="G102" s="57" t="s">
        <v>1491</v>
      </c>
      <c r="H102" s="56"/>
      <c r="I102" s="56" t="s">
        <v>1500</v>
      </c>
      <c r="J102" s="56" t="s">
        <v>1501</v>
      </c>
      <c r="K102" s="59" t="s">
        <v>1502</v>
      </c>
      <c r="L102" s="94" t="str">
        <f t="shared" si="1"/>
        <v>MCI-00787</v>
      </c>
      <c r="M102" s="94" t="str">
        <f>IFERROR(LOOKUP(2,1/(COUNTIF($M$10:M101,$E$12:$E$274)=0),$E$12:$E$274),IF($M$12=M101,"",IF(M101&lt;&gt;"",$M$12,"")))</f>
        <v>Differentiated ART service delivery and HIV care</v>
      </c>
      <c r="N102" s="94" t="b">
        <v>1</v>
      </c>
    </row>
    <row r="103" spans="2:14" x14ac:dyDescent="0.2">
      <c r="B103" s="59" t="s">
        <v>589</v>
      </c>
      <c r="C103" s="57" t="s">
        <v>1101</v>
      </c>
      <c r="D103" s="56"/>
      <c r="E103" s="94" t="str">
        <f>IF(OR(TranslatemoduleName="[Name - FR]",TranslatemoduleName="[Name - ES]"),"",IF(InterventionsTranslate="[Name]","",InterventionsTranslate))</f>
        <v>Surveys</v>
      </c>
      <c r="F103" s="56" t="s">
        <v>1503</v>
      </c>
      <c r="G103" s="57" t="s">
        <v>1491</v>
      </c>
      <c r="H103" s="56"/>
      <c r="I103" s="56" t="s">
        <v>722</v>
      </c>
      <c r="J103" s="56" t="s">
        <v>723</v>
      </c>
      <c r="K103" s="59" t="s">
        <v>1504</v>
      </c>
      <c r="L103" s="94" t="str">
        <f t="shared" si="1"/>
        <v>MCI-00788</v>
      </c>
      <c r="M103" s="94" t="str">
        <f>IFERROR(LOOKUP(2,1/(COUNTIF($M$10:M102,$E$12:$E$274)=0),$E$12:$E$274),IF($M$12=M102,"",IF(M102&lt;&gt;"",$M$12,"")))</f>
        <v>Self-testing</v>
      </c>
      <c r="N103" s="94" t="b">
        <v>1</v>
      </c>
    </row>
    <row r="104" spans="2:14" x14ac:dyDescent="0.2">
      <c r="B104" s="59" t="s">
        <v>1505</v>
      </c>
      <c r="C104" s="57" t="s">
        <v>1101</v>
      </c>
      <c r="D104" s="56"/>
      <c r="E104" s="94" t="str">
        <f>IF(OR(TranslatemoduleName="[Name - FR]",TranslatemoduleName="[Name - ES]"),"",IF(InterventionsTranslate="[Name]","",InterventionsTranslate))</f>
        <v>Administrative and finance data sources</v>
      </c>
      <c r="F104" s="56" t="s">
        <v>1506</v>
      </c>
      <c r="G104" s="57" t="s">
        <v>1491</v>
      </c>
      <c r="H104" s="56"/>
      <c r="I104" s="56" t="s">
        <v>724</v>
      </c>
      <c r="J104" s="56" t="s">
        <v>1507</v>
      </c>
      <c r="K104" s="59" t="s">
        <v>1508</v>
      </c>
      <c r="L104" s="94" t="str">
        <f t="shared" si="1"/>
        <v>MCI-00789</v>
      </c>
      <c r="M104" s="94" t="str">
        <f>IFERROR(LOOKUP(2,1/(COUNTIF($M$10:M103,$E$12:$E$274)=0),$E$12:$E$274),IF($M$12=M103,"",IF(M103&lt;&gt;"",$M$12,"")))</f>
        <v>Community-based testing</v>
      </c>
      <c r="N104" s="94" t="b">
        <v>1</v>
      </c>
    </row>
    <row r="105" spans="2:14" x14ac:dyDescent="0.2">
      <c r="B105" s="59" t="s">
        <v>1509</v>
      </c>
      <c r="C105" s="57" t="s">
        <v>1101</v>
      </c>
      <c r="D105" s="56"/>
      <c r="E105" s="94" t="str">
        <f>IF(OR(TranslatemoduleName="[Name - FR]",TranslatemoduleName="[Name - ES]"),"",IF(InterventionsTranslate="[Name]","",InterventionsTranslate))</f>
        <v>Civil registration and vital statistics</v>
      </c>
      <c r="F105" s="56" t="s">
        <v>1510</v>
      </c>
      <c r="G105" s="57" t="s">
        <v>1491</v>
      </c>
      <c r="H105" s="56"/>
      <c r="I105" s="56" t="s">
        <v>1511</v>
      </c>
      <c r="J105" s="56" t="s">
        <v>1512</v>
      </c>
      <c r="K105" s="59" t="s">
        <v>1513</v>
      </c>
      <c r="L105" s="94" t="str">
        <f t="shared" si="1"/>
        <v>MCI-00790</v>
      </c>
      <c r="M105" s="94" t="str">
        <f>IFERROR(LOOKUP(2,1/(COUNTIF($M$10:M104,$E$12:$E$274)=0),$E$12:$E$274),IF($M$12=M104,"",IF(M104&lt;&gt;"",$M$12,"")))</f>
        <v>Facility-based testing</v>
      </c>
      <c r="N105" s="94" t="b">
        <v>1</v>
      </c>
    </row>
    <row r="106" spans="2:14" x14ac:dyDescent="0.2">
      <c r="B106" s="59" t="s">
        <v>1514</v>
      </c>
      <c r="C106" s="57" t="s">
        <v>1116</v>
      </c>
      <c r="D106" s="56"/>
      <c r="E106" s="94" t="str">
        <f>IF(OR(TranslatemoduleName="[Name - FR]",TranslatemoduleName="[Name - ES]"),"",IF(InterventionsTranslate="[Name]","",InterventionsTranslate))</f>
        <v>Education and production of new health workers (excluding community health workers)</v>
      </c>
      <c r="F106" s="56" t="s">
        <v>1515</v>
      </c>
      <c r="G106" s="57" t="s">
        <v>1516</v>
      </c>
      <c r="H106" s="56"/>
      <c r="I106" s="56" t="s">
        <v>1517</v>
      </c>
      <c r="J106" s="56" t="s">
        <v>1518</v>
      </c>
      <c r="K106" s="59" t="s">
        <v>1519</v>
      </c>
      <c r="L106" s="94" t="str">
        <f t="shared" si="1"/>
        <v>MCI-00791</v>
      </c>
      <c r="M106" s="94" t="str">
        <f>IFERROR(LOOKUP(2,1/(COUNTIF($M$10:M105,$E$12:$E$274)=0),$E$12:$E$274),IF($M$12=M105,"",IF(M105&lt;&gt;"",$M$12,"")))</f>
        <v>Prong 3: Preventing vertical HIV transmission</v>
      </c>
      <c r="N106" s="94" t="b">
        <v>1</v>
      </c>
    </row>
    <row r="107" spans="2:14" x14ac:dyDescent="0.2">
      <c r="B107" s="59" t="s">
        <v>1520</v>
      </c>
      <c r="C107" s="57" t="s">
        <v>1116</v>
      </c>
      <c r="D107" s="56"/>
      <c r="E107" s="94" t="str">
        <f>IF(OR(TranslatemoduleName="[Name - FR]",TranslatemoduleName="[Name - ES]"),"",IF(InterventionsTranslate="[Name]","",InterventionsTranslate))</f>
        <v>Remuneration &amp; deployment of existing/new staff (excluding community health workers)</v>
      </c>
      <c r="F107" s="56" t="s">
        <v>1521</v>
      </c>
      <c r="G107" s="57" t="s">
        <v>1516</v>
      </c>
      <c r="H107" s="56"/>
      <c r="I107" s="56" t="s">
        <v>1522</v>
      </c>
      <c r="J107" s="56" t="s">
        <v>1523</v>
      </c>
      <c r="K107" s="59" t="s">
        <v>1524</v>
      </c>
      <c r="L107" s="94" t="str">
        <f t="shared" si="1"/>
        <v>MCI-00792</v>
      </c>
      <c r="M107" s="94" t="str">
        <f>IFERROR(LOOKUP(2,1/(COUNTIF($M$10:M106,$E$12:$E$274)=0),$E$12:$E$274),IF($M$12=M106,"",IF(M106&lt;&gt;"",$M$12,"")))</f>
        <v>Prong 4: Treatment, care and support to mothers living with HIV, their children and families</v>
      </c>
      <c r="N107" s="94" t="b">
        <v>1</v>
      </c>
    </row>
    <row r="108" spans="2:14" x14ac:dyDescent="0.2">
      <c r="B108" s="59" t="s">
        <v>1525</v>
      </c>
      <c r="C108" s="57" t="s">
        <v>1116</v>
      </c>
      <c r="D108" s="56"/>
      <c r="E108" s="94" t="str">
        <f>IF(OR(TranslatemoduleName="[Name - FR]",TranslatemoduleName="[Name - ES]"),"",IF(InterventionsTranslate="[Name]","",InterventionsTranslate))</f>
        <v>In-service training (excluding community health workers)</v>
      </c>
      <c r="F108" s="56" t="s">
        <v>1526</v>
      </c>
      <c r="G108" s="57" t="s">
        <v>1516</v>
      </c>
      <c r="H108" s="56"/>
      <c r="I108" s="56" t="s">
        <v>1527</v>
      </c>
      <c r="J108" s="56" t="s">
        <v>1528</v>
      </c>
      <c r="K108" s="59" t="s">
        <v>1529</v>
      </c>
      <c r="L108" s="94" t="str">
        <f t="shared" si="1"/>
        <v>MCI-00793</v>
      </c>
      <c r="M108" s="94" t="str">
        <f>IFERROR(LOOKUP(2,1/(COUNTIF($M$10:M107,$E$12:$E$274)=0),$E$12:$E$274),IF($M$12=M107,"",IF(M107&lt;&gt;"",$M$12,"")))</f>
        <v>Prong 2: Preventing unintended pregnancies among women living with HIV</v>
      </c>
      <c r="N108" s="94" t="b">
        <v>1</v>
      </c>
    </row>
    <row r="109" spans="2:14" x14ac:dyDescent="0.2">
      <c r="B109" s="59" t="s">
        <v>1530</v>
      </c>
      <c r="C109" s="57" t="s">
        <v>1116</v>
      </c>
      <c r="D109" s="56"/>
      <c r="E109" s="94" t="str">
        <f>IF(OR(TranslatemoduleName="[Name - FR]",TranslatemoduleName="[Name - ES]"),"",IF(InterventionsTranslate="[Name]","",InterventionsTranslate))</f>
        <v>HRH policy and governance</v>
      </c>
      <c r="F109" s="56" t="s">
        <v>1531</v>
      </c>
      <c r="G109" s="57" t="s">
        <v>1516</v>
      </c>
      <c r="H109" s="56"/>
      <c r="I109" s="56" t="s">
        <v>1532</v>
      </c>
      <c r="J109" s="56" t="s">
        <v>1533</v>
      </c>
      <c r="K109" s="59" t="s">
        <v>1534</v>
      </c>
      <c r="L109" s="94" t="str">
        <f t="shared" si="1"/>
        <v>MCI-00794</v>
      </c>
      <c r="M109" s="94" t="str">
        <f>IFERROR(LOOKUP(2,1/(COUNTIF($M$10:M108,$E$12:$E$274)=0),$E$12:$E$274),IF($M$12=M108,"",IF(M108&lt;&gt;"",$M$12,"")))</f>
        <v>Prong 1: Primary prevention of HIV infection among women of childbearing age</v>
      </c>
      <c r="N109" s="94" t="b">
        <v>1</v>
      </c>
    </row>
    <row r="110" spans="2:14" x14ac:dyDescent="0.2">
      <c r="B110" s="59" t="s">
        <v>1535</v>
      </c>
      <c r="C110" s="57" t="s">
        <v>1116</v>
      </c>
      <c r="D110" s="56"/>
      <c r="E110" s="94" t="str">
        <f>IF(OR(TranslatemoduleName="[Name - FR]",TranslatemoduleName="[Name - ES]"),"",IF(InterventionsTranslate="[Name]","",InterventionsTranslate))</f>
        <v>Community health workers: Education and production</v>
      </c>
      <c r="F110" s="56" t="s">
        <v>1536</v>
      </c>
      <c r="G110" s="57" t="s">
        <v>1516</v>
      </c>
      <c r="H110" s="56"/>
      <c r="I110" s="56" t="s">
        <v>1537</v>
      </c>
      <c r="J110" s="56" t="s">
        <v>1538</v>
      </c>
      <c r="K110" s="59" t="s">
        <v>1539</v>
      </c>
      <c r="L110" s="94" t="str">
        <f t="shared" si="1"/>
        <v>MCI-00795</v>
      </c>
      <c r="M110" s="94" t="str">
        <f>IFERROR(LOOKUP(2,1/(COUNTIF($M$10:M109,$E$12:$E$274)=0),$E$12:$E$274),IF($M$12=M109,"",IF(M109&lt;&gt;"",$M$12,"")))</f>
        <v>Prevention and management of co-infections and co-morbidities (Prevention)</v>
      </c>
      <c r="N110" s="94" t="b">
        <v>1</v>
      </c>
    </row>
    <row r="111" spans="2:14" x14ac:dyDescent="0.2">
      <c r="B111" s="59" t="s">
        <v>1540</v>
      </c>
      <c r="C111" s="57" t="s">
        <v>1116</v>
      </c>
      <c r="D111" s="56"/>
      <c r="E111" s="94" t="str">
        <f>IF(OR(TranslatemoduleName="[Name - FR]",TranslatemoduleName="[Name - ES]"),"",IF(InterventionsTranslate="[Name]","",InterventionsTranslate))</f>
        <v>Community health workers: Remuneration and deployment</v>
      </c>
      <c r="F111" s="56" t="s">
        <v>1541</v>
      </c>
      <c r="G111" s="57" t="s">
        <v>1516</v>
      </c>
      <c r="H111" s="56"/>
      <c r="I111" s="56" t="s">
        <v>1542</v>
      </c>
      <c r="J111" s="56" t="s">
        <v>1543</v>
      </c>
      <c r="K111" s="59" t="s">
        <v>1544</v>
      </c>
      <c r="L111" s="94" t="str">
        <f t="shared" si="1"/>
        <v>MCI-00796</v>
      </c>
      <c r="M111" s="94" t="str">
        <f>IFERROR(LOOKUP(2,1/(COUNTIF($M$10:M110,$E$12:$E$274)=0),$E$12:$E$274),IF($M$12=M110,"",IF(M110&lt;&gt;"",$M$12,"")))</f>
        <v>Linkages between HIV programs and RMNCAH</v>
      </c>
      <c r="N111" s="94" t="b">
        <v>1</v>
      </c>
    </row>
    <row r="112" spans="2:14" x14ac:dyDescent="0.2">
      <c r="B112" s="59" t="s">
        <v>1545</v>
      </c>
      <c r="C112" s="57" t="s">
        <v>1116</v>
      </c>
      <c r="D112" s="56"/>
      <c r="E112" s="94" t="str">
        <f>IF(OR(TranslatemoduleName="[Name - FR]",TranslatemoduleName="[Name - ES]"),"",IF(InterventionsTranslate="[Name]","",InterventionsTranslate))</f>
        <v>Community health workers: In-service training</v>
      </c>
      <c r="F112" s="56" t="s">
        <v>1546</v>
      </c>
      <c r="G112" s="57" t="s">
        <v>1516</v>
      </c>
      <c r="H112" s="56"/>
      <c r="I112" s="56" t="s">
        <v>1547</v>
      </c>
      <c r="J112" s="56" t="s">
        <v>1548</v>
      </c>
      <c r="K112" s="59" t="s">
        <v>1549</v>
      </c>
      <c r="L112" s="94" t="str">
        <f t="shared" si="1"/>
        <v>MCI-00797</v>
      </c>
      <c r="M112" s="94" t="str">
        <f>IFERROR(LOOKUP(2,1/(COUNTIF($M$10:M111,$E$12:$E$274)=0),$E$12:$E$274),IF($M$12=M111,"",IF(M111&lt;&gt;"",$M$12,"")))</f>
        <v>National condom program management and stewardship</v>
      </c>
      <c r="N112" s="94" t="b">
        <v>1</v>
      </c>
    </row>
    <row r="113" spans="2:14" x14ac:dyDescent="0.2">
      <c r="B113" s="59" t="s">
        <v>1550</v>
      </c>
      <c r="C113" s="57" t="s">
        <v>1090</v>
      </c>
      <c r="D113" s="56"/>
      <c r="E113" s="94" t="str">
        <f>IF(OR(TranslatemoduleName="[Name - FR]",TranslatemoduleName="[Name - ES]"),"",IF(InterventionsTranslate="[Name]","",InterventionsTranslate))</f>
        <v>Quality of care</v>
      </c>
      <c r="F113" s="56" t="s">
        <v>1551</v>
      </c>
      <c r="G113" s="57" t="s">
        <v>1552</v>
      </c>
      <c r="H113" s="56"/>
      <c r="I113" s="56" t="s">
        <v>1553</v>
      </c>
      <c r="J113" s="56" t="s">
        <v>1554</v>
      </c>
      <c r="K113" s="59" t="s">
        <v>1555</v>
      </c>
      <c r="L113" s="94" t="str">
        <f t="shared" si="1"/>
        <v>MCI-00798</v>
      </c>
      <c r="M113" s="94" t="str">
        <f>IFERROR(LOOKUP(2,1/(COUNTIF($M$10:M112,$E$12:$E$274)=0),$E$12:$E$274),IF($M$12=M112,"",IF(M112&lt;&gt;"",$M$12,"")))</f>
        <v>Voluntary Medical Male Circumcision</v>
      </c>
      <c r="N113" s="94" t="b">
        <v>1</v>
      </c>
    </row>
    <row r="114" spans="2:14" x14ac:dyDescent="0.2">
      <c r="B114" s="59" t="s">
        <v>613</v>
      </c>
      <c r="C114" s="57" t="s">
        <v>1090</v>
      </c>
      <c r="D114" s="56"/>
      <c r="E114" s="94" t="str">
        <f>IF(OR(TranslatemoduleName="[Name - FR]",TranslatemoduleName="[Name - ES]"),"",IF(InterventionsTranslate="[Name]","",InterventionsTranslate))</f>
        <v>Service organization and facility management</v>
      </c>
      <c r="F114" s="56" t="s">
        <v>1556</v>
      </c>
      <c r="G114" s="57" t="s">
        <v>1552</v>
      </c>
      <c r="H114" s="56"/>
      <c r="I114" s="56" t="s">
        <v>1557</v>
      </c>
      <c r="J114" s="56" t="s">
        <v>1558</v>
      </c>
      <c r="K114" s="59" t="s">
        <v>1559</v>
      </c>
      <c r="L114" s="94" t="str">
        <f t="shared" si="1"/>
        <v>MCI-00799</v>
      </c>
      <c r="M114" s="94" t="str">
        <f>IFERROR(LOOKUP(2,1/(COUNTIF($M$10:M113,$E$12:$E$274)=0),$E$12:$E$274),IF($M$12=M113,"",IF(M113&lt;&gt;"",$M$12,"")))</f>
        <v>Integration into national multi-sectoral responses of AGYW programs</v>
      </c>
      <c r="N114" s="94" t="b">
        <v>1</v>
      </c>
    </row>
    <row r="115" spans="2:14" x14ac:dyDescent="0.2">
      <c r="B115" s="59" t="s">
        <v>1560</v>
      </c>
      <c r="C115" s="57" t="s">
        <v>1090</v>
      </c>
      <c r="D115" s="56"/>
      <c r="E115" s="94" t="str">
        <f>IF(OR(TranslatemoduleName="[Name - FR]",TranslatemoduleName="[Name - ES]"),"",IF(InterventionsTranslate="[Name]","",InterventionsTranslate))</f>
        <v>Service delivery infrastructure</v>
      </c>
      <c r="F115" s="56" t="s">
        <v>1561</v>
      </c>
      <c r="G115" s="57" t="s">
        <v>1552</v>
      </c>
      <c r="H115" s="56"/>
      <c r="I115" s="56" t="s">
        <v>1562</v>
      </c>
      <c r="J115" s="56" t="s">
        <v>1563</v>
      </c>
      <c r="K115" s="59" t="s">
        <v>1564</v>
      </c>
      <c r="L115" s="94" t="str">
        <f t="shared" si="1"/>
        <v>MCI-00800</v>
      </c>
      <c r="M115" s="94" t="str">
        <f>IFERROR(LOOKUP(2,1/(COUNTIF($M$10:M114,$E$12:$E$274)=0),$E$12:$E$274),IF($M$12=M114,"",IF(M114&lt;&gt;"",$M$12,"")))</f>
        <v>Social protection interventions</v>
      </c>
      <c r="N115" s="94" t="b">
        <v>1</v>
      </c>
    </row>
    <row r="116" spans="2:14" x14ac:dyDescent="0.2">
      <c r="B116" s="59" t="s">
        <v>1565</v>
      </c>
      <c r="C116" s="57" t="s">
        <v>1093</v>
      </c>
      <c r="D116" s="56"/>
      <c r="E116" s="94" t="str">
        <f>IF(OR(TranslatemoduleName="[Name - FR]",TranslatemoduleName="[Name - ES]"),"",IF(InterventionsTranslate="[Name]","",InterventionsTranslate))</f>
        <v>Public financial management (country or donor harmonized) systems</v>
      </c>
      <c r="F116" s="56" t="s">
        <v>1566</v>
      </c>
      <c r="G116" s="57" t="s">
        <v>1567</v>
      </c>
      <c r="H116" s="56"/>
      <c r="I116" s="56" t="s">
        <v>1568</v>
      </c>
      <c r="J116" s="56" t="s">
        <v>1569</v>
      </c>
      <c r="K116" s="59" t="s">
        <v>1570</v>
      </c>
      <c r="L116" s="94" t="str">
        <f t="shared" si="1"/>
        <v>MCI-00801</v>
      </c>
      <c r="M116" s="94" t="str">
        <f>IFERROR(LOOKUP(2,1/(COUNTIF($M$10:M115,$E$12:$E$274)=0),$E$12:$E$274),IF($M$12=M115,"",IF(M115&lt;&gt;"",$M$12,"")))</f>
        <v>Gender-based violence prevention and post violence care</v>
      </c>
      <c r="N116" s="94" t="b">
        <v>1</v>
      </c>
    </row>
    <row r="117" spans="2:14" x14ac:dyDescent="0.2">
      <c r="B117" s="59" t="s">
        <v>1571</v>
      </c>
      <c r="C117" s="57" t="s">
        <v>1093</v>
      </c>
      <c r="D117" s="56"/>
      <c r="E117" s="94" t="str">
        <f>IF(OR(TranslatemoduleName="[Name - FR]",TranslatemoduleName="[Name - ES]"),"",IF(InterventionsTranslate="[Name]","",InterventionsTranslate))</f>
        <v>Routine grant financial management</v>
      </c>
      <c r="F117" s="56" t="s">
        <v>1572</v>
      </c>
      <c r="G117" s="57" t="s">
        <v>1567</v>
      </c>
      <c r="H117" s="56"/>
      <c r="I117" s="56" t="s">
        <v>1573</v>
      </c>
      <c r="J117" s="56" t="s">
        <v>1574</v>
      </c>
      <c r="K117" s="59" t="s">
        <v>1575</v>
      </c>
      <c r="L117" s="94" t="str">
        <f t="shared" si="1"/>
        <v>MCI-00802</v>
      </c>
      <c r="M117" s="94" t="str">
        <f>IFERROR(LOOKUP(2,1/(COUNTIF($M$10:M116,$E$12:$E$274)=0),$E$12:$E$274),IF($M$12=M116,"",IF(M116&lt;&gt;"",$M$12,"")))</f>
        <v>Comprehensive sexuality education</v>
      </c>
      <c r="N117" s="94" t="b">
        <v>1</v>
      </c>
    </row>
    <row r="118" spans="2:14" x14ac:dyDescent="0.2">
      <c r="B118" s="59" t="s">
        <v>1576</v>
      </c>
      <c r="C118" s="57" t="s">
        <v>1097</v>
      </c>
      <c r="D118" s="56"/>
      <c r="E118" s="94" t="str">
        <f>IF(OR(TranslatemoduleName="[Name - FR]",TranslatemoduleName="[Name - ES]"),"",IF(InterventionsTranslate="[Name]","",InterventionsTranslate))</f>
        <v>National health sector strategies and financing</v>
      </c>
      <c r="F118" s="56" t="s">
        <v>1577</v>
      </c>
      <c r="G118" s="57" t="s">
        <v>1578</v>
      </c>
      <c r="H118" s="56"/>
      <c r="I118" s="56" t="s">
        <v>1579</v>
      </c>
      <c r="J118" s="56" t="s">
        <v>1580</v>
      </c>
      <c r="K118" s="59" t="s">
        <v>1581</v>
      </c>
      <c r="L118" s="94" t="str">
        <f t="shared" si="1"/>
        <v>MCI-00803</v>
      </c>
      <c r="M118" s="94" t="str">
        <f>IFERROR(LOOKUP(2,1/(COUNTIF($M$10:M117,$E$12:$E$274)=0),$E$12:$E$274),IF($M$12=M117,"",IF(M117&lt;&gt;"",$M$12,"")))</f>
        <v>Interventions for young key populations</v>
      </c>
      <c r="N118" s="94" t="b">
        <v>1</v>
      </c>
    </row>
    <row r="119" spans="2:14" x14ac:dyDescent="0.2">
      <c r="B119" s="59" t="s">
        <v>1582</v>
      </c>
      <c r="C119" s="57" t="s">
        <v>1097</v>
      </c>
      <c r="D119" s="56"/>
      <c r="E119" s="94" t="str">
        <f>IF(OR(TranslatemoduleName="[Name - FR]",TranslatemoduleName="[Name - ES]"),"",IF(InterventionsTranslate="[Name]","",InterventionsTranslate))</f>
        <v>Policy and planning for national disease control programs</v>
      </c>
      <c r="F119" s="56" t="s">
        <v>1583</v>
      </c>
      <c r="G119" s="57" t="s">
        <v>1578</v>
      </c>
      <c r="H119" s="56"/>
      <c r="I119" s="56" t="s">
        <v>1584</v>
      </c>
      <c r="J119" s="56" t="s">
        <v>1585</v>
      </c>
      <c r="K119" s="59" t="s">
        <v>1586</v>
      </c>
      <c r="L119" s="94" t="str">
        <f t="shared" si="1"/>
        <v>MCI-00804</v>
      </c>
      <c r="M119" s="94" t="str">
        <f>IFERROR(LOOKUP(2,1/(COUNTIF($M$10:M118,$E$12:$E$274)=0),$E$12:$E$274),IF($M$12=M118,"",IF(M118&lt;&gt;"",$M$12,"")))</f>
        <v>Addressing stigma, discrimination and violence</v>
      </c>
      <c r="N119" s="94" t="b">
        <v>1</v>
      </c>
    </row>
    <row r="120" spans="2:14" x14ac:dyDescent="0.2">
      <c r="B120" s="59" t="s">
        <v>643</v>
      </c>
      <c r="C120" s="57" t="s">
        <v>1105</v>
      </c>
      <c r="D120" s="56"/>
      <c r="E120" s="94" t="str">
        <f>IF(OR(TranslatemoduleName="[Name - FR]",TranslatemoduleName="[Name - ES]"),"",IF(InterventionsTranslate="[Name]","",InterventionsTranslate))</f>
        <v>Community-based monitoring</v>
      </c>
      <c r="F120" s="56" t="s">
        <v>1587</v>
      </c>
      <c r="G120" s="57" t="s">
        <v>1588</v>
      </c>
      <c r="H120" s="56"/>
      <c r="I120" s="56" t="s">
        <v>1589</v>
      </c>
      <c r="J120" s="56" t="s">
        <v>759</v>
      </c>
      <c r="K120" s="59" t="s">
        <v>1590</v>
      </c>
      <c r="L120" s="94" t="str">
        <f t="shared" si="1"/>
        <v>MCI-00805</v>
      </c>
      <c r="M120" s="94" t="str">
        <f>IFERROR(LOOKUP(2,1/(COUNTIF($M$10:M119,$E$12:$E$274)=0),$E$12:$E$274),IF($M$12=M119,"",IF(M119&lt;&gt;"",$M$12,"")))</f>
        <v>Overdose prevention and management</v>
      </c>
      <c r="N120" s="94" t="b">
        <v>1</v>
      </c>
    </row>
    <row r="121" spans="2:14" x14ac:dyDescent="0.2">
      <c r="B121" s="59" t="s">
        <v>1591</v>
      </c>
      <c r="C121" s="57" t="s">
        <v>1105</v>
      </c>
      <c r="D121" s="56"/>
      <c r="E121" s="94" t="str">
        <f>IF(OR(TranslatemoduleName="[Name - FR]",TranslatemoduleName="[Name - ES]"),"",IF(InterventionsTranslate="[Name]","",InterventionsTranslate))</f>
        <v>Community-led advocacy and research</v>
      </c>
      <c r="F121" s="56" t="s">
        <v>1592</v>
      </c>
      <c r="G121" s="57" t="s">
        <v>1588</v>
      </c>
      <c r="H121" s="56"/>
      <c r="I121" s="56" t="s">
        <v>1593</v>
      </c>
      <c r="J121" s="56" t="s">
        <v>1594</v>
      </c>
      <c r="K121" s="59" t="s">
        <v>1595</v>
      </c>
      <c r="L121" s="94" t="str">
        <f t="shared" si="1"/>
        <v>MCI-00806</v>
      </c>
      <c r="M121" s="94" t="str">
        <f>IFERROR(LOOKUP(2,1/(COUNTIF($M$10:M120,$E$12:$E$274)=0),$E$12:$E$274),IF($M$12=M120,"",IF(M120&lt;&gt;"",$M$12,"")))</f>
        <v>Opioid substitution therapy and other medically assisted drug dependence treatment</v>
      </c>
      <c r="N121" s="94" t="b">
        <v>1</v>
      </c>
    </row>
    <row r="122" spans="2:14" x14ac:dyDescent="0.2">
      <c r="B122" s="59" t="s">
        <v>1596</v>
      </c>
      <c r="C122" s="57" t="s">
        <v>1105</v>
      </c>
      <c r="D122" s="56"/>
      <c r="E122" s="94" t="str">
        <f>IF(OR(TranslatemoduleName="[Name - FR]",TranslatemoduleName="[Name - ES]"),"",IF(InterventionsTranslate="[Name]","",InterventionsTranslate))</f>
        <v>Social mobilization, building community linkages and coordination</v>
      </c>
      <c r="F122" s="56" t="s">
        <v>1597</v>
      </c>
      <c r="G122" s="57" t="s">
        <v>1588</v>
      </c>
      <c r="H122" s="56"/>
      <c r="I122" s="56" t="s">
        <v>1598</v>
      </c>
      <c r="J122" s="56" t="s">
        <v>1599</v>
      </c>
      <c r="K122" s="59" t="s">
        <v>1600</v>
      </c>
      <c r="L122" s="94" t="str">
        <f t="shared" si="1"/>
        <v>MCI-00807</v>
      </c>
      <c r="M122" s="94" t="str">
        <f>IFERROR(LOOKUP(2,1/(COUNTIF($M$10:M121,$E$12:$E$274)=0),$E$12:$E$274),IF($M$12=M121,"",IF(M121&lt;&gt;"",$M$12,"")))</f>
        <v>Needle and syringe programs</v>
      </c>
      <c r="N122" s="94" t="b">
        <v>1</v>
      </c>
    </row>
    <row r="123" spans="2:14" x14ac:dyDescent="0.2">
      <c r="B123" s="59" t="s">
        <v>652</v>
      </c>
      <c r="C123" s="57" t="s">
        <v>1105</v>
      </c>
      <c r="D123" s="56"/>
      <c r="E123" s="94" t="str">
        <f>IF(OR(TranslatemoduleName="[Name - FR]",TranslatemoduleName="[Name - ES]"),"",IF(InterventionsTranslate="[Name]","",InterventionsTranslate))</f>
        <v>Institutional capacity building, planning and leadership development</v>
      </c>
      <c r="F123" s="56" t="s">
        <v>1601</v>
      </c>
      <c r="G123" s="57" t="s">
        <v>1588</v>
      </c>
      <c r="H123" s="56"/>
      <c r="I123" s="56" t="s">
        <v>1602</v>
      </c>
      <c r="J123" s="56" t="s">
        <v>1603</v>
      </c>
      <c r="K123" s="59" t="s">
        <v>1604</v>
      </c>
      <c r="L123" s="94" t="str">
        <f t="shared" si="1"/>
        <v>MCI-00808</v>
      </c>
      <c r="M123" s="94" t="str">
        <f>IFERROR(LOOKUP(2,1/(COUNTIF($M$10:M122,$E$12:$E$274)=0),$E$12:$E$274),IF($M$12=M122,"",IF(M122&lt;&gt;"",$M$12,"")))</f>
        <v>Harm reduction interventions for drug use</v>
      </c>
      <c r="N123" s="94" t="b">
        <v>1</v>
      </c>
    </row>
    <row r="124" spans="2:14" x14ac:dyDescent="0.2">
      <c r="B124" s="59" t="s">
        <v>1605</v>
      </c>
      <c r="C124" s="57" t="s">
        <v>1109</v>
      </c>
      <c r="D124" s="56"/>
      <c r="E124" s="94" t="str">
        <f>IF(OR(TranslatemoduleName="[Name - FR]",TranslatemoduleName="[Name - ES]"),"",IF(InterventionsTranslate="[Name]","",InterventionsTranslate))</f>
        <v>National laboratory governance and management structures</v>
      </c>
      <c r="F124" s="56" t="s">
        <v>1606</v>
      </c>
      <c r="G124" s="57" t="s">
        <v>1607</v>
      </c>
      <c r="H124" s="56"/>
      <c r="I124" s="56" t="s">
        <v>1608</v>
      </c>
      <c r="J124" s="56" t="s">
        <v>1609</v>
      </c>
      <c r="K124" s="59" t="s">
        <v>1610</v>
      </c>
      <c r="L124" s="94" t="str">
        <f t="shared" si="1"/>
        <v>MCI-00809</v>
      </c>
      <c r="M124" s="94" t="str">
        <f>IFERROR(LOOKUP(2,1/(COUNTIF($M$10:M123,$E$12:$E$274)=0),$E$12:$E$274),IF($M$12=M123,"",IF(M123&lt;&gt;"",$M$12,"")))</f>
        <v>Sexual and reproductive health services, including STIs</v>
      </c>
      <c r="N124" s="94" t="b">
        <v>1</v>
      </c>
    </row>
    <row r="125" spans="2:14" x14ac:dyDescent="0.2">
      <c r="B125" s="59" t="s">
        <v>1611</v>
      </c>
      <c r="C125" s="57" t="s">
        <v>1109</v>
      </c>
      <c r="D125" s="56"/>
      <c r="E125" s="94" t="str">
        <f>IF(OR(TranslatemoduleName="[Name - FR]",TranslatemoduleName="[Name - ES]"),"",IF(InterventionsTranslate="[Name]","",InterventionsTranslate))</f>
        <v>Infrastructure and equipment management systems</v>
      </c>
      <c r="F125" s="56" t="s">
        <v>1612</v>
      </c>
      <c r="G125" s="57" t="s">
        <v>1607</v>
      </c>
      <c r="H125" s="56"/>
      <c r="I125" s="56" t="s">
        <v>1613</v>
      </c>
      <c r="J125" s="56" t="s">
        <v>1614</v>
      </c>
      <c r="K125" s="59" t="s">
        <v>1615</v>
      </c>
      <c r="L125" s="94" t="str">
        <f t="shared" si="1"/>
        <v>MCI-00810</v>
      </c>
      <c r="M125" s="94" t="str">
        <f>IFERROR(LOOKUP(2,1/(COUNTIF($M$10:M124,$E$12:$E$274)=0),$E$12:$E$274),IF($M$12=M124,"",IF(M124&lt;&gt;"",$M$12,"")))</f>
        <v>Community empowerment</v>
      </c>
      <c r="N125" s="94" t="b">
        <v>1</v>
      </c>
    </row>
    <row r="126" spans="2:14" x14ac:dyDescent="0.2">
      <c r="B126" s="59" t="s">
        <v>1616</v>
      </c>
      <c r="C126" s="57" t="s">
        <v>1109</v>
      </c>
      <c r="D126" s="56"/>
      <c r="E126" s="94" t="str">
        <f>IF(OR(TranslatemoduleName="[Name - FR]",TranslatemoduleName="[Name - ES]"),"",IF(InterventionsTranslate="[Name]","",InterventionsTranslate))</f>
        <v>Quality management systems and accreditation</v>
      </c>
      <c r="F126" s="56" t="s">
        <v>1617</v>
      </c>
      <c r="G126" s="57" t="s">
        <v>1607</v>
      </c>
      <c r="H126" s="56"/>
      <c r="I126" s="56" t="s">
        <v>1618</v>
      </c>
      <c r="J126" s="56" t="s">
        <v>1619</v>
      </c>
      <c r="K126" s="59" t="s">
        <v>1620</v>
      </c>
      <c r="L126" s="94" t="str">
        <f t="shared" si="1"/>
        <v>MCI-00811</v>
      </c>
      <c r="M126" s="94" t="str">
        <f>IFERROR(LOOKUP(2,1/(COUNTIF($M$10:M125,$E$12:$E$274)=0),$E$12:$E$274),IF($M$12=M125,"",IF(M125&lt;&gt;"",$M$12,"")))</f>
        <v>Behavior change interventions</v>
      </c>
      <c r="N126" s="94" t="b">
        <v>1</v>
      </c>
    </row>
    <row r="127" spans="2:14" x14ac:dyDescent="0.2">
      <c r="B127" s="59" t="s">
        <v>1621</v>
      </c>
      <c r="C127" s="57" t="s">
        <v>1109</v>
      </c>
      <c r="D127" s="56"/>
      <c r="E127" s="94" t="str">
        <f>IF(OR(TranslatemoduleName="[Name - FR]",TranslatemoduleName="[Name - ES]"),"",IF(InterventionsTranslate="[Name]","",InterventionsTranslate))</f>
        <v>Information systems and integrated specimen transport networks</v>
      </c>
      <c r="F127" s="56" t="s">
        <v>1622</v>
      </c>
      <c r="G127" s="57" t="s">
        <v>1607</v>
      </c>
      <c r="H127" s="56"/>
      <c r="I127" s="56" t="s">
        <v>1623</v>
      </c>
      <c r="J127" s="56" t="s">
        <v>1624</v>
      </c>
      <c r="K127" s="59" t="s">
        <v>1625</v>
      </c>
      <c r="L127" s="94" t="str">
        <f t="shared" si="1"/>
        <v>MCI-00812</v>
      </c>
      <c r="M127" s="94" t="str">
        <f>IFERROR(LOOKUP(2,1/(COUNTIF($M$10:M126,$E$12:$E$274)=0),$E$12:$E$274),IF($M$12=M126,"",IF(M126&lt;&gt;"",$M$12,"")))</f>
        <v>Pre-exposure prophylaxis</v>
      </c>
      <c r="N127" s="94" t="b">
        <v>1</v>
      </c>
    </row>
    <row r="128" spans="2:14" x14ac:dyDescent="0.2">
      <c r="B128" s="59" t="s">
        <v>1626</v>
      </c>
      <c r="C128" s="57" t="s">
        <v>1109</v>
      </c>
      <c r="D128" s="56"/>
      <c r="E128" s="94" t="str">
        <f>IF(OR(TranslatemoduleName="[Name - FR]",TranslatemoduleName="[Name - ES]"),"",IF(InterventionsTranslate="[Name]","",InterventionsTranslate))</f>
        <v>Laboratory supply chain systems</v>
      </c>
      <c r="F128" s="56" t="s">
        <v>1627</v>
      </c>
      <c r="G128" s="57" t="s">
        <v>1607</v>
      </c>
      <c r="H128" s="56"/>
      <c r="I128" s="56" t="s">
        <v>1628</v>
      </c>
      <c r="J128" s="56" t="s">
        <v>1629</v>
      </c>
      <c r="K128" s="59" t="s">
        <v>1630</v>
      </c>
      <c r="L128" s="94" t="str">
        <f t="shared" si="1"/>
        <v>MCI-00813</v>
      </c>
      <c r="M128" s="94" t="str">
        <f>IFERROR(LOOKUP(2,1/(COUNTIF($M$10:M127,$E$12:$E$274)=0),$E$12:$E$274),IF($M$12=M127,"",IF(M127&lt;&gt;"",$M$12,"")))</f>
        <v>Condom and lubricant programing</v>
      </c>
      <c r="N128" s="94" t="b">
        <v>1</v>
      </c>
    </row>
    <row r="129" spans="2:14" x14ac:dyDescent="0.2">
      <c r="B129" s="59" t="s">
        <v>1112</v>
      </c>
      <c r="C129" s="57" t="s">
        <v>1113</v>
      </c>
      <c r="D129" s="56"/>
      <c r="E129" s="94" t="str">
        <f>IF(OR(TranslatemoduleName="[Name - FR]",TranslatemoduleName="[Name - ES]"),"",IF(InterventionsTranslate="[Name]","",InterventionsTranslate))</f>
        <v>Payment for results</v>
      </c>
      <c r="F129" s="56" t="s">
        <v>1631</v>
      </c>
      <c r="G129" s="57" t="s">
        <v>1632</v>
      </c>
      <c r="H129" s="56"/>
      <c r="I129" s="56" t="s">
        <v>1114</v>
      </c>
      <c r="J129" s="56" t="s">
        <v>1115</v>
      </c>
      <c r="K129" s="59" t="s">
        <v>1633</v>
      </c>
      <c r="L129" s="94" t="str">
        <f t="shared" si="1"/>
        <v>MCI-00814</v>
      </c>
      <c r="M129" s="94" t="str">
        <f>IFERROR(LOOKUP(2,1/(COUNTIF($M$10:M128,$E$12:$E$274)=0),$E$12:$E$274),IF($M$12=M128,"",IF(M128&lt;&gt;"",$M$12,"")))</f>
        <v>Payment for results</v>
      </c>
      <c r="N129" s="94" t="b">
        <v>1</v>
      </c>
    </row>
    <row r="130" spans="2:14" x14ac:dyDescent="0.2">
      <c r="C130" s="52"/>
      <c r="D130" s="52"/>
      <c r="E130" s="52"/>
      <c r="F130" s="52"/>
      <c r="G130" s="52"/>
      <c r="H130" s="52"/>
      <c r="I130" s="52"/>
      <c r="J130" s="52"/>
    </row>
  </sheetData>
  <dataValidations disablePrompts="1" count="2">
    <dataValidation type="custom" allowBlank="1" showInputMessage="1" showErrorMessage="1" errorTitle="X-Author for Excel" error="Id and Lookup fields are not editable." promptTitle="X-Author for Excel" sqref="G12:G129" xr:uid="{00000000-0002-0000-0700-000000000000}">
      <formula1>""</formula1>
    </dataValidation>
    <dataValidation type="list" allowBlank="1" showInputMessage="1" showErrorMessage="1" errorTitle="X-Author for Excel" error="Please select either TRUE or FALSE from the dropdown." promptTitle="X-Author for Excel" sqref="N12:N129" xr:uid="{00000000-0002-0000-0700-000001000000}">
      <formula1>"TRUE,FALSE"</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4:J53"/>
  <sheetViews>
    <sheetView showGridLines="0" view="pageBreakPreview" zoomScale="80" zoomScaleNormal="100" zoomScaleSheetLayoutView="80" workbookViewId="0">
      <selection activeCell="A17" sqref="A17"/>
    </sheetView>
  </sheetViews>
  <sheetFormatPr baseColWidth="10" defaultColWidth="9.1640625" defaultRowHeight="14" x14ac:dyDescent="0.2"/>
  <cols>
    <col min="1" max="3" width="35.83203125" style="10" customWidth="1" collapsed="1"/>
    <col min="4" max="5" width="20.83203125" style="10" customWidth="1" collapsed="1"/>
    <col min="6" max="6" width="150.83203125" style="10" customWidth="1" collapsed="1"/>
    <col min="7" max="7" width="19.83203125" style="10" customWidth="1" collapsed="1"/>
    <col min="8" max="8" width="19.5" style="10" customWidth="1" collapsed="1"/>
    <col min="9" max="9" width="19.83203125" style="10" customWidth="1" collapsed="1"/>
    <col min="10" max="10" width="100.83203125" style="10" customWidth="1" collapsed="1"/>
    <col min="11" max="16384" width="9.1640625" style="10" collapsed="1"/>
  </cols>
  <sheetData>
    <row r="4" spans="1:10" ht="23" x14ac:dyDescent="0.2">
      <c r="A4" s="109" t="s">
        <v>4</v>
      </c>
      <c r="B4" s="109"/>
      <c r="C4" s="109"/>
      <c r="D4" s="109"/>
      <c r="E4" s="109"/>
      <c r="F4" s="109"/>
      <c r="G4" s="109"/>
      <c r="H4" s="109"/>
      <c r="I4" s="109"/>
      <c r="J4" s="109"/>
    </row>
    <row r="5" spans="1:10" ht="18" x14ac:dyDescent="0.2">
      <c r="A5" s="108" t="s">
        <v>5</v>
      </c>
      <c r="B5" s="108"/>
      <c r="C5" s="108"/>
      <c r="D5" s="108"/>
      <c r="E5" s="108"/>
      <c r="F5" s="108"/>
      <c r="G5" s="108"/>
      <c r="H5" s="108"/>
      <c r="I5" s="108"/>
      <c r="J5" s="108"/>
    </row>
    <row r="6" spans="1:10" ht="16" x14ac:dyDescent="0.2">
      <c r="A6" s="112" t="s">
        <v>6</v>
      </c>
      <c r="B6" s="113"/>
    </row>
    <row r="7" spans="1:10" ht="16" x14ac:dyDescent="0.2">
      <c r="A7" s="110" t="s">
        <v>7</v>
      </c>
      <c r="B7" s="111"/>
    </row>
    <row r="8" spans="1:10" ht="16" x14ac:dyDescent="0.2">
      <c r="A8" s="114" t="s">
        <v>8</v>
      </c>
      <c r="B8" s="115"/>
    </row>
    <row r="10" spans="1:10" ht="18" x14ac:dyDescent="0.2">
      <c r="A10" s="11" t="s">
        <v>9</v>
      </c>
      <c r="B10" s="12" t="s">
        <v>3</v>
      </c>
    </row>
    <row r="12" spans="1:10" ht="18" x14ac:dyDescent="0.2">
      <c r="A12" s="116" t="s">
        <v>10</v>
      </c>
      <c r="B12" s="116"/>
      <c r="C12" s="116"/>
      <c r="D12" s="116"/>
      <c r="E12" s="13"/>
      <c r="F12" s="13"/>
      <c r="G12" s="13"/>
      <c r="H12" s="13"/>
    </row>
    <row r="13" spans="1:10" ht="30" customHeight="1" x14ac:dyDescent="0.2">
      <c r="A13" s="14" t="s">
        <v>11</v>
      </c>
      <c r="B13" s="124" t="str">
        <f>PAAR!B13</f>
        <v>Kyrgyzstan</v>
      </c>
      <c r="C13" s="124"/>
      <c r="D13" s="124"/>
    </row>
    <row r="14" spans="1:10" ht="30" customHeight="1" x14ac:dyDescent="0.2">
      <c r="A14" s="14" t="s">
        <v>12</v>
      </c>
      <c r="B14" s="124" t="str">
        <f>IFERROR(IF(PAAR!$B$10="English",PAAR!$B14,IF(PAAR!$B$10="Français",VLOOKUP(PAAR!$B14,For_EN[],3,0),IF(PAAR!$B$10="Español",VLOOKUP(PAAR!$B14,For_EN[[Español]:[English]],2,0)))),0)</f>
        <v>HIV/AIDS, Tuberculosis</v>
      </c>
      <c r="C14" s="124"/>
      <c r="D14" s="124"/>
    </row>
    <row r="15" spans="1:10" ht="30" customHeight="1" x14ac:dyDescent="0.2">
      <c r="A15" s="15" t="s">
        <v>13</v>
      </c>
      <c r="B15" s="124" t="str">
        <f>PAAR!B15</f>
        <v>FR843-KGZ-C</v>
      </c>
      <c r="C15" s="124"/>
      <c r="D15" s="124"/>
    </row>
    <row r="16" spans="1:10" ht="30" customHeight="1" x14ac:dyDescent="0.2">
      <c r="A16" s="14" t="s">
        <v>14</v>
      </c>
      <c r="B16" s="124" t="str">
        <f>PAAR!B16</f>
        <v>USD</v>
      </c>
      <c r="C16" s="124"/>
      <c r="D16" s="124"/>
    </row>
    <row r="17" spans="1:10" ht="30" customHeight="1" x14ac:dyDescent="0.2">
      <c r="A17" s="15" t="s">
        <v>15</v>
      </c>
      <c r="B17" s="125">
        <f>PAAR!B17</f>
        <v>10301130.739999998</v>
      </c>
      <c r="C17" s="126"/>
      <c r="D17" s="126"/>
    </row>
    <row r="19" spans="1:10" ht="18" x14ac:dyDescent="0.2">
      <c r="A19" s="116" t="s">
        <v>16</v>
      </c>
      <c r="B19" s="116"/>
      <c r="C19" s="116"/>
      <c r="D19" s="116"/>
      <c r="E19" s="116"/>
      <c r="F19" s="116"/>
      <c r="G19" s="116"/>
      <c r="H19" s="116"/>
      <c r="I19" s="116"/>
      <c r="J19" s="116"/>
    </row>
    <row r="20" spans="1:10" ht="130.25" customHeight="1" x14ac:dyDescent="0.2">
      <c r="A20" s="122" t="s">
        <v>17</v>
      </c>
      <c r="B20" s="122"/>
      <c r="C20" s="122"/>
      <c r="D20" s="122"/>
      <c r="E20" s="122"/>
      <c r="F20" s="122"/>
      <c r="G20" s="122"/>
      <c r="H20" s="122"/>
      <c r="I20" s="122"/>
      <c r="J20" s="122"/>
    </row>
    <row r="21" spans="1:10" ht="150" customHeight="1" x14ac:dyDescent="0.2">
      <c r="A21" s="123" t="str">
        <f>PAAR!A22</f>
        <v>Both components are requested interventions that are based on the national priorities, followed best practices and international guidelines, and not covered by the main Funding Request either due to funding shortage, or low priority comparing to interventions aiming at taking control over two epidemics.
TB component focuses on the following underfunded interventions:
With high priority:
1) TB Drugs (for 495/730/690 DR-TB patients for 2021-2023 respectively to achieve UN targets; a buffer for 9 months of 2024 to ensure uninterrupted treatment)
With medium priority:
1) Respirators (procurement of 5000 high quality respirators FFP-2 and FFP-3 to enhance infection control measures among health workers and mitigate high risks of contamination)
With low priority:
1) Electron-optical transducer for conducting transpedicular fixation of the spine (to conduct vital minimally invasive procedures ensuring early recovery of and an active postoperative period for up to 200 TB patients annually, beneficially affecting the rehabilitation of TB patients and reduce disability in this category of patients, at the same time significantly reducing the inpatient treatment phase and accompanying financial costs)
2) Endovideothoracoscope and large surgical kit (up to 150 TB patients annually, ensuring less trauma and radicalism, reducing the time for patient rehabilitation and the length of hospital stay)
3) Procurement of hardware for information system (software to be developed by USAID-funded project within the next 5 years) functioning at the all levels of TB services provision
4) DOT support (Procurement of CCTV cameras for direct video monitoring of drug delivery at the drug dispensing stations of the departments and the installation of cameras around the perimeter of the National TB Center)
5) Ensuring e-Health for the all level of TB services provision (Videoconference room for the National TB Center enabling case conferences and patient consultations, communication of the central case management team with the regions for training, workshops and conferences etc)
6) Climate and smoke extraction systems for the server room (safety of the information contained in the databases of state information systems)
7) Module in NRL (improve the access of TB patients from the southern regions to quick and high-quality diagnostics, accordingly to the adoption of individualized treatment based on the results of DST)
8) Infection control (introduction of IC measures into palliative care sphere via CSOs)
9) Support for 2 social dormitories (CD) for patients with MDR-TB in 2 epidemiologically disadvantaged regions (Chui and Osh regions) (to increase adherence to treatment, treatment interruption and incomplete treatment of TB among high-risk groups: homeless, former prisoners from the penitentiary system, people in difficult situations).
10) OneImpact in 2022-2023 (expand measures to popularize the application in Osh, Batken, Naryn, Talas, Issykul Oblast: trainings on the use of the application for MDR-TB patients and health workers)
11) An operational study on the prevalence of TB among external and internal migrants
12) Ensure and increase adherence to treatment among addicted people (consultations via CSOs will allow to keep on treating patients with various types of addiction, to reduce the treatment interruption to 10% and to prevent the further spread of TB among the general population)
13) Sequencing and quantiferon (procurement of 2700 quantiferon tests; to develop approaches, a legal framework, clinical guidelines / protocol and recommendations with further expansion; training in conducting the quantiferon test and its correct interpretation)
HIV component focuses on the following underfunded interventions:
With high priority:
1) Treatment monitoring - Drug resistance (Development of a national action plan on HIVDR, which should be integrated into the National HIV Strategic Plan and should be in line with the five strategic objectives of the global action plan on HIVDR; Monitoring quality of care indicators (Early Warning Indicators/EWI) of HIVDR; Surveillance of acquired HIV drug resistance (ADR) in populations receiving ART (adults and children); Surveillance of pretreatment HIV drug resistance (PDR) in adults initiating ART.
2) Prevention and management of co-infections and co-morbidities (Treatment, care and support) - TB/HIV (Innovative approaches on management of LTBI among HIV patients included in the National guidelines and regulations with endorsement of a joint Action Plan for optimization of TB care for PLHIV; Registration of Quantiferone and Rifampentine with Department for Medicines Procurement under the Ministry of Helath; Capacity building trainings for primary healthcare facilities on LTBI detection and treatment; LTBI detection among PLHIV (3000 individuals screened for LTBI); LTBI treatment among PLHIV with Rifampentine and Isoniazid (1000 individuals)).
3) Prevention and management of co-infections and co-morbidities (Treatment, care and support) - Viral hepatitis B and C (Screening on viral hepatitis B and C among key population groups with rapid tests (not less than 50% of the estimated size of PWIDs, MSM, SWs, TGs and prisoners); Hep C treatment for identified cases (1 500 treatment courses for key populations + 700 treatment courses for PLHIV); Hep B treatment for identified cases with Tenofovir (2 000 individuals for 2 years); Hep B vaccination for key population groups and PLHIV (20 000 individuals)
With medium priority:
1) Opioid substitution therapy and other medically assisted drug dependence treatment (HIV prevention; OST adherence support; Client management; Legal support (with a focus on obtaining ID documents); Improving access to medical services for co-morbidities; Social dormitory and food (for 2 years))
2) Sexual and reproductive health services, including STIs (PWID, MSM, SW, TG) (STI detection and treatment services (including syphilis, gonorrhea, trichomonas and etc.) (1000 individuals); Contraception and safe abortions (500 individuals reached); SRHR awareness raising services with a clear focus on young KPs (10 000 individuals reached)
3) To increase the coverage of PUID with the prevention, testing, treatment, care and support programs on the basis of SNE and MMT points by enhancing the existing projects and by increasing the number of outreach workers.
4) To increase the HIV testing coverage on the NGOs basis for the target population groups: SWs and MSM
5) Self-testing (Community preparedness campaign to introduce self-testing; Procurement of self-test kits for key populations (2 500 test kits); Designing web-platform to provide online counseling to individuals who undertake self-tests
With low priority:
1) Community health workers: Education and production (15 capacity building interventions for 300 healthcare workers on the latest WHO recommendations and national clinical protocols on HIV prevention and treatment)
2) Preventing vertical HIV transmission
3) Treatment monitoring - ARV toxicity (Integrating ARV toxicity surveillance into HIV monitoring and evaluation activities of the National program to overcome HIV epidemic in Kyrgyzstan in accordance with the WHO recommendations)
4) To build a capacity of sub-recipients, working with the target population groups (Training on pre-test and post-test counseling in HIV testing; social support; introduction of new methodological approaches and other program tasks; 10 quarterly meetings with sub-recipients and 40 seminars at the national and regional levels.</v>
      </c>
      <c r="B21" s="123"/>
      <c r="C21" s="123"/>
      <c r="D21" s="123"/>
      <c r="E21" s="123"/>
      <c r="F21" s="123"/>
      <c r="G21" s="123"/>
      <c r="H21" s="123"/>
      <c r="I21" s="123"/>
      <c r="J21" s="123"/>
    </row>
    <row r="22" spans="1:10" ht="150" customHeight="1" x14ac:dyDescent="0.2">
      <c r="A22" s="123"/>
      <c r="B22" s="123"/>
      <c r="C22" s="123"/>
      <c r="D22" s="123"/>
      <c r="E22" s="123"/>
      <c r="F22" s="123"/>
      <c r="G22" s="123"/>
      <c r="H22" s="123"/>
      <c r="I22" s="123"/>
      <c r="J22" s="123"/>
    </row>
    <row r="23" spans="1:10" ht="150" customHeight="1" x14ac:dyDescent="0.2">
      <c r="A23" s="123"/>
      <c r="B23" s="123"/>
      <c r="C23" s="123"/>
      <c r="D23" s="123"/>
      <c r="E23" s="123"/>
      <c r="F23" s="123"/>
      <c r="G23" s="123"/>
      <c r="H23" s="123"/>
      <c r="I23" s="123"/>
      <c r="J23" s="123"/>
    </row>
    <row r="25" spans="1:10" ht="18" x14ac:dyDescent="0.2">
      <c r="A25" s="116" t="s">
        <v>4</v>
      </c>
      <c r="B25" s="116"/>
      <c r="C25" s="116"/>
      <c r="D25" s="116"/>
      <c r="E25" s="116"/>
      <c r="F25" s="116"/>
      <c r="G25" s="116"/>
      <c r="H25" s="116"/>
      <c r="I25" s="116"/>
      <c r="J25" s="116"/>
    </row>
    <row r="26" spans="1:10" ht="230" customHeight="1" x14ac:dyDescent="0.2">
      <c r="A26" s="122" t="s">
        <v>18</v>
      </c>
      <c r="B26" s="122"/>
      <c r="C26" s="122"/>
      <c r="D26" s="122"/>
      <c r="E26" s="122"/>
      <c r="F26" s="122"/>
      <c r="G26" s="122"/>
      <c r="H26" s="122"/>
      <c r="I26" s="122"/>
      <c r="J26" s="122"/>
    </row>
    <row r="27" spans="1:10" ht="47.5" customHeight="1" x14ac:dyDescent="0.2">
      <c r="A27" s="16" t="s">
        <v>19</v>
      </c>
      <c r="B27" s="16" t="s">
        <v>20</v>
      </c>
      <c r="C27" s="16" t="s">
        <v>21</v>
      </c>
      <c r="D27" s="16" t="s">
        <v>22</v>
      </c>
      <c r="E27" s="23" t="s">
        <v>23</v>
      </c>
      <c r="F27" s="16" t="s">
        <v>24</v>
      </c>
      <c r="G27" s="17" t="s">
        <v>25</v>
      </c>
      <c r="H27" s="25" t="s">
        <v>26</v>
      </c>
      <c r="I27" s="17" t="s">
        <v>27</v>
      </c>
      <c r="J27" s="17" t="s">
        <v>28</v>
      </c>
    </row>
    <row r="28" spans="1:10" ht="195" x14ac:dyDescent="0.2">
      <c r="A28" s="27" t="str">
        <f>IFERROR(IF(PAAR!$B$10="English",PAAR!$A30,IF(PAAR!$B$10="Français",VLOOKUP(PAAR!$A30,For_EN[],3,0),IF(PAAR!$B$10="Español",VLOOKUP(PAAR!$A30,For_EN[[Español]:[English]],2,0)))),0)</f>
        <v>High</v>
      </c>
      <c r="B28" s="27">
        <f>IFERROR(IF(PAAR!$B$10="English",PAAR!#REF!,IF(PAAR!$B$10="Français",VLOOKUP(PAAR!#REF!,For_EN[],3,0),IF(PAAR!$B$10="Español",VLOOKUP(PAAR!#REF!,For_EN[[Español]:[English]],2,0)))),0)</f>
        <v>0</v>
      </c>
      <c r="C28" s="27" t="str">
        <f>IFERROR(IF(PAAR!$B$10="English",PAAR!$D30,IF(PAAR!$B$10="Français",VLOOKUP(PAAR!$D30,For_EN[],3,0),IF(PAAR!$B$10="Español",VLOOKUP(PAAR!$D30,For_EN[[Español]:[English]],2,0)))),0)</f>
        <v>Treatment monitoring - Drug resistance</v>
      </c>
      <c r="D28" s="18">
        <f>PAAR!F30</f>
        <v>420000</v>
      </c>
      <c r="E28" s="19">
        <f>PAAR!G30</f>
        <v>420000</v>
      </c>
      <c r="F28" s="26" t="str">
        <f>PAAR!H30</f>
        <v xml:space="preserve">Treatment monitoring - Drug resistance
Transition to dolutegravir (DTG) is currently occurring in Kyrgyzstan. To minimize and monitor the emergence and transmission of HIVDR to older and newer ARV drugs, including DTG, in accordance with the WHO recommendation we plan HIV treatment scale-up to be accompanied by surveillance of HIVDR and by measures to monitor and improve the quality of ART delivery. 
1. Development of a national action plan on HIVDR, which should be integrated into the National HIV Strategic Plan and should be in line with the five strategic objectives of the global action plan on HIVDR – 15 000 USD
2. Monitoring quality of care indicators (Early Warning Indicators/EWI) of HIVDR – 5 000 USD
3. Surveillance of acquired HIV drug resistance (ADR) in populations receiving ART (adults and children) – 200 000 USD
4. Surveillance of pretreatment HIV drug resistance (PDR) in adults initiating ART – 200 000 USD
</v>
      </c>
      <c r="G28" s="19"/>
      <c r="H28" s="19">
        <f>IF($B$16="EUR",$G28*(1/0.8911),$G28)</f>
        <v>0</v>
      </c>
      <c r="I28" s="24"/>
      <c r="J28" s="28"/>
    </row>
    <row r="29" spans="1:10" ht="409.6" x14ac:dyDescent="0.2">
      <c r="A29" s="27" t="str">
        <f>IFERROR(IF(PAAR!$B$10="English",PAAR!$A31,IF(PAAR!$B$10="Français",VLOOKUP(PAAR!$A31,For_EN[],3,0),IF(PAAR!$B$10="Español",VLOOKUP(PAAR!$A31,For_EN[[Español]:[English]],2,0)))),0)</f>
        <v>High</v>
      </c>
      <c r="B29" s="27" t="str">
        <f>IFERROR(IF(PAAR!$B$10="English",PAAR!$B31,IF(PAAR!$B$10="Français",VLOOKUP(PAAR!$B31,For_EN[],3,0),IF(PAAR!$B$10="Español",VLOOKUP(PAAR!$B31,For_EN[[Español]:[English]],2,0)))),0)</f>
        <v>Treatment, care and support</v>
      </c>
      <c r="C29" s="27" t="str">
        <f>IFERROR(IF(PAAR!$B$10="English",PAAR!$D31,IF(PAAR!$B$10="Français",VLOOKUP(PAAR!$D31,For_EN[],3,0),IF(PAAR!$B$10="Español",VLOOKUP(PAAR!$D31,For_EN[[Español]:[English]],2,0)))),0)</f>
        <v>Prevention and management of co-infections and co-morbidities (Treatment, care and support)</v>
      </c>
      <c r="D29" s="18">
        <f>PAAR!F31</f>
        <v>1240500</v>
      </c>
      <c r="E29" s="19">
        <f>PAAR!G31</f>
        <v>1240500</v>
      </c>
      <c r="F29" s="26" t="str">
        <f>PAAR!H31</f>
        <v>Prevention and management of co-infections and co-morbidities (Treatment, care and support)
- TB/HIV
When HIV is diagnosed late and treatment initiated is started late, PLHIV can become become vulnerable to TB, as their risk of progression from latent TB infection (LTBI) to active TB is 20 to 30 x higher compared to those without HIV infection. Unfortunately LTBI in PLHIV often goes unnoticed due to lack of systematic screening and treatment resulting in active TB disease and unnecessary deaths. TB is the leading cause of death among people living with HIV, causing 35% of all HIV deaths in Kyrgyzstan.
The following set of measures will be used to decrease TB related morbidity among PLHIV through systematic screening and treatment for LTBI among all PLHIV, including introduction of the recently recommended shortened LTBI treatment regimens:
1) Innovative approaches on management of LTBI among HIV patients included in the National guidelines and regulations with endorsement of a joint Action Plan for optimization of TB care for PLHIV – 4 000 USD
2) Registration of Quantiferone and Rifampentine with Department for Medicines Procurement under the Ministry of Helath – 5 000 USD
3) Capacity building trainings for primary healthcare facilities on LTBI detection and treatment – 20 000 USD
4) LTBI detection among PLHIV (3000 individuals screened for LTBI) – 10 500 USD
5) LTBI treatment among PLHIV with Rifampentine and Isoniazid (1000 individuals) -30 000 USD 
- Viral hepatitis B and C 
Hepatitis C prevalence among key population groups remains particularly high among prisoners (42.8% according to the 2016 IBBS) and PWID (60.9% according to the 2016 IBBS). However, free of charge detection, treatment (for hep C) and vaccination (for hep B) services are available only for a limited number of PLHIV through governmental funding. 
The following set of measures is offered to scale up Hep B and C prevention and treatment services: 
1) Screening on viral hepatitis B and C among key population groups with rapid tests (not less than 50% of the estimated size of PWIDs, MSM, SWs, TGs and prisoners) – 100 000 USD
2) Hep C treatment for identified cases (1 500 treatment courses for key populations + 700 treatment courses for PLHIV) – 880 000 USD
3) Hep B treatment for identified cases with Tenofovir (2 000 individuals for 2 years) – 105 000 USD
4) Hep B vaccination for key population groups and PLHIV (20 000 individuals) – 86 000 USD</v>
      </c>
      <c r="G29" s="19"/>
      <c r="H29" s="19">
        <f t="shared" ref="H29:H52" si="0">IF($B$16="EUR",$G29*(1/0.8911),$G29)</f>
        <v>0</v>
      </c>
      <c r="I29" s="24"/>
      <c r="J29" s="28"/>
    </row>
    <row r="30" spans="1:10" ht="270" x14ac:dyDescent="0.2">
      <c r="A30" s="27" t="str">
        <f>IFERROR(IF(PAAR!$B$10="English",PAAR!$A32,IF(PAAR!$B$10="Français",VLOOKUP(PAAR!$A32,For_EN[],3,0),IF(PAAR!$B$10="Español",VLOOKUP(PAAR!$A32,For_EN[[Español]:[English]],2,0)))),0)</f>
        <v>Medium</v>
      </c>
      <c r="B30" s="27" t="str">
        <f>IFERROR(IF(PAAR!$B$10="English",PAAR!$B32,IF(PAAR!$B$10="Français",VLOOKUP(PAAR!$B32,For_EN[],3,0),IF(PAAR!$B$10="Español",VLOOKUP(PAAR!$B32,For_EN[[Español]:[English]],2,0)))),0)</f>
        <v>Prevention</v>
      </c>
      <c r="C30" s="27" t="str">
        <f>IFERROR(IF(PAAR!$B$10="English",PAAR!$D32,IF(PAAR!$B$10="Français",VLOOKUP(PAAR!$D32,For_EN[],3,0),IF(PAAR!$B$10="Español",VLOOKUP(PAAR!$D32,For_EN[[Español]:[English]],2,0)))),0)</f>
        <v>Opioid substitution therapy and other medically assisted drug dependence treatment</v>
      </c>
      <c r="D30" s="18">
        <f>PAAR!F32</f>
        <v>140000</v>
      </c>
      <c r="E30" s="19">
        <f>PAAR!G32</f>
        <v>140000</v>
      </c>
      <c r="F30" s="26" t="str">
        <f>PAAR!H32</f>
        <v xml:space="preserve">Opioid substitution therapy and other medically assisted drug dependence treatment
Though OST services in Kyrygzstan have been available since 2011, the retention rates remain very critically low. According to the community reports, one of the underlying reasons is lack of social adaptation support services to the clients who belong to the most vulnerable and marginalized communities. Most of them have no place to go and can’t access available in the country social dormitories and shelters because of stigma and discrimination. Therefore, we suggest to launch 4 community-based social adaption programs for the OST clients (Bishkek, Osh, Chuy region and Osh region) to improve retention rates and decrease simultaneous use of illicit drugs, including the following services:
1) HIV prevention 
2) OST adherence support
3) Client management
4) Legal support (with a focus on obtaining ID documents)
5) Improving access to medical services for co-morbidities
6) Social dormitory and food (for 2 years) </v>
      </c>
      <c r="G30" s="19"/>
      <c r="H30" s="19">
        <f t="shared" si="0"/>
        <v>0</v>
      </c>
      <c r="I30" s="24"/>
      <c r="J30" s="28"/>
    </row>
    <row r="31" spans="1:10" ht="90" x14ac:dyDescent="0.2">
      <c r="A31" s="27" t="str">
        <f>IFERROR(IF(PAAR!$B$10="English",PAAR!$A33,IF(PAAR!$B$10="Français",VLOOKUP(PAAR!$A33,For_EN[],3,0),IF(PAAR!$B$10="Español",VLOOKUP(PAAR!$A33,For_EN[[Español]:[English]],2,0)))),0)</f>
        <v>Medium</v>
      </c>
      <c r="B31" s="27" t="str">
        <f>IFERROR(IF(PAAR!$B$10="English",PAAR!$B33,IF(PAAR!$B$10="Français",VLOOKUP(PAAR!$B33,For_EN[],3,0),IF(PAAR!$B$10="Español",VLOOKUP(PAAR!$B33,For_EN[[Español]:[English]],2,0)))),0)</f>
        <v>TB care and prevention</v>
      </c>
      <c r="C31" s="27" t="str">
        <f>IFERROR(IF(PAAR!$B$10="English",PAAR!$D33,IF(PAAR!$B$10="Français",VLOOKUP(PAAR!$D33,For_EN[],3,0),IF(PAAR!$B$10="Español",VLOOKUP(PAAR!$D33,For_EN[[Español]:[English]],2,0)))),0)</f>
        <v>Prevention (TB care and prevention)</v>
      </c>
      <c r="D31" s="18">
        <f>PAAR!F33</f>
        <v>75000</v>
      </c>
      <c r="E31" s="19">
        <f>PAAR!G33</f>
        <v>75000</v>
      </c>
      <c r="F31" s="26" t="str">
        <f>PAAR!H33</f>
        <v>Respirators
To ensure proper infection control there is a need in professional respirators. The current program procurement attempts, unfortunately, failed due to absence of product on the local market. PAAR includes the purchase of respirators FFP-2 and FFP-3. Assuming that one respirator is used for up to one month, specialists working with M/XDR-TB patients will need about 5000 respirators, with unit cost of $15, total amount will be $90000. Provision of high-quality respirators will help enhance infection control measures among health workers and mitigate high risks of contamination.</v>
      </c>
      <c r="G31" s="19"/>
      <c r="H31" s="19">
        <f t="shared" si="0"/>
        <v>0</v>
      </c>
      <c r="I31" s="24"/>
      <c r="J31" s="28"/>
    </row>
    <row r="32" spans="1:10" ht="165" x14ac:dyDescent="0.2">
      <c r="A32" s="27" t="str">
        <f>IFERROR(IF(PAAR!$B$10="English",PAAR!$A34,IF(PAAR!$B$10="Français",VLOOKUP(PAAR!$A34,For_EN[],3,0),IF(PAAR!$B$10="Español",VLOOKUP(PAAR!$A34,For_EN[[Español]:[English]],2,0)))),0)</f>
        <v>Medium</v>
      </c>
      <c r="B32" s="27" t="str">
        <f>IFERROR(IF(PAAR!$B$10="English",PAAR!$B34,IF(PAAR!$B$10="Français",VLOOKUP(PAAR!$B34,For_EN[],3,0),IF(PAAR!$B$10="Español",VLOOKUP(PAAR!$B34,For_EN[[Español]:[English]],2,0)))),0)</f>
        <v>Prevention</v>
      </c>
      <c r="C32" s="27" t="str">
        <f>IFERROR(IF(PAAR!$B$10="English",PAAR!$D34,IF(PAAR!$B$10="Français",VLOOKUP(PAAR!$D34,For_EN[],3,0),IF(PAAR!$B$10="Español",VLOOKUP(PAAR!$D34,For_EN[[Español]:[English]],2,0)))),0)</f>
        <v>Sexual and reproductive health services, including STIs</v>
      </c>
      <c r="D32" s="18">
        <f>PAAR!F34</f>
        <v>200000</v>
      </c>
      <c r="E32" s="19">
        <f>PAAR!G34</f>
        <v>200000</v>
      </c>
      <c r="F32" s="26" t="str">
        <f>PAAR!H34</f>
        <v>Sexual and reproductive health services, including STIs (PWID, MSM, SW, TG)
STI prevalence among the key population groups in Kyrgyzstan remains high. According to the 2016 IBBS 3.4% to 39.5% of KPs self-report at least one STI symptom in the pat 12 month. However, less than half of them seek treatment. The underlying reasons include lack of the SHRH information, low level of SRHR integration into the primary healthcare service provision and high level of stigma and discrimination, including self-stigma. Therefore, we suggest to open at least 10 friendly SRHR service stations within the largest PHC facilities around the country with the following major services offered:  
1) STI detection and treatment services (including syphilis, gonorrhea, trichomonas and etc.) (1000 individuals) – 120 000 USD
2) Contraception and safe abortions (500 individuals reached)– 55 000 USD
3) SRHR awareness raising services with a clear focus on young KPs (10 000 individuals reached)– 25 000 USD</v>
      </c>
      <c r="G32" s="19"/>
      <c r="H32" s="19">
        <f t="shared" si="0"/>
        <v>0</v>
      </c>
      <c r="I32" s="24"/>
      <c r="J32" s="28"/>
    </row>
    <row r="33" spans="1:10" ht="165" x14ac:dyDescent="0.2">
      <c r="A33" s="27" t="str">
        <f>IFERROR(IF(PAAR!$B$10="English",PAAR!$A35,IF(PAAR!$B$10="Français",VLOOKUP(PAAR!$A35,For_EN[],3,0),IF(PAAR!$B$10="Español",VLOOKUP(PAAR!$A35,For_EN[[Español]:[English]],2,0)))),0)</f>
        <v>Medium</v>
      </c>
      <c r="B33" s="27" t="str">
        <f>IFERROR(IF(PAAR!$B$10="English",PAAR!$B35,IF(PAAR!$B$10="Français",VLOOKUP(PAAR!$B35,For_EN[],3,0),IF(PAAR!$B$10="Español",VLOOKUP(PAAR!$B35,For_EN[[Español]:[English]],2,0)))),0)</f>
        <v>Prevention</v>
      </c>
      <c r="C33" s="27" t="str">
        <f>IFERROR(IF(PAAR!$B$10="English",PAAR!$D35,IF(PAAR!$B$10="Français",VLOOKUP(PAAR!$D35,For_EN[],3,0),IF(PAAR!$B$10="Español",VLOOKUP(PAAR!$D35,For_EN[[Español]:[English]],2,0)))),0)</f>
        <v>Harm reduction interventions for drug use</v>
      </c>
      <c r="D33" s="18">
        <f>PAAR!F35</f>
        <v>1040000</v>
      </c>
      <c r="E33" s="19">
        <f>PAAR!G35</f>
        <v>1040000</v>
      </c>
      <c r="F33" s="26" t="str">
        <f>PAAR!H35</f>
        <v>To increase the coverage of PUID with the prevention, testing, treatment, care and support programs on the basis of SNE and MMT points by enhancing the existing projects and by increasing the number of outreach workers.
Despite the decline in the number of HIV cases among PUID, they still determine the epidemic character in the country as a whole. Some difficulties remain in a building of PUID adherence to MMT, and in PUID / PLHIV - for inclusion and retention in the treatment, care and support programs. Within the framework of this activity the outreach and social workers will be supported. As a result, along with the main grant, the number of outreach workers will be increased from 33% to 77% of demanded. This will achieve a 80% coverage of PUID (20000/25000 people) by prevention programs, and 72% of PUID (18000 people) will be tested for HIV in 2020. In addition, 80% of clients will retain in the MMT program within 6 months after its beginning.</v>
      </c>
      <c r="G33" s="19"/>
      <c r="H33" s="19">
        <f t="shared" si="0"/>
        <v>0</v>
      </c>
      <c r="I33" s="24"/>
      <c r="J33" s="28"/>
    </row>
    <row r="34" spans="1:10" ht="225" x14ac:dyDescent="0.2">
      <c r="A34" s="27" t="str">
        <f>IFERROR(IF(PAAR!$B$10="English",PAAR!$A36,IF(PAAR!$B$10="Français",VLOOKUP(PAAR!$A36,For_EN[],3,0),IF(PAAR!$B$10="Español",VLOOKUP(PAAR!$A36,For_EN[[Español]:[English]],2,0)))),0)</f>
        <v>Medium</v>
      </c>
      <c r="B34" s="27" t="str">
        <f>IFERROR(IF(PAAR!$B$10="English",PAAR!$B36,IF(PAAR!$B$10="Français",VLOOKUP(PAAR!$B36,For_EN[],3,0),IF(PAAR!$B$10="Español",VLOOKUP(PAAR!$B36,For_EN[[Español]:[English]],2,0)))),0)</f>
        <v>Prevention</v>
      </c>
      <c r="C34" s="27" t="str">
        <f>IFERROR(IF(PAAR!$B$10="English",PAAR!$D36,IF(PAAR!$B$10="Français",VLOOKUP(PAAR!$D36,For_EN[],3,0),IF(PAAR!$B$10="Español",VLOOKUP(PAAR!$D36,For_EN[[Español]:[English]],2,0)))),0)</f>
        <v>Behavior change interventions</v>
      </c>
      <c r="D34" s="18">
        <f>PAAR!F36</f>
        <v>379000</v>
      </c>
      <c r="E34" s="19">
        <f>PAAR!G36</f>
        <v>379000</v>
      </c>
      <c r="F34" s="26" t="str">
        <f>PAAR!H36</f>
        <v xml:space="preserve">To increase the HIV testing coverage on the NGOs basis for the target population groups:
- sex workers (SWs)
- MSM
An important condition for the prevention of HIV infection is the early detection and inclusion of target population groups in the treatment programs. Despite the relatively low prevalence of HIV infection among SWs (2% according to IBBS, 2016) because of the high mobility of this group, dangerous sexual practices and dependence on the will of the client, the situation can be changed. At the same time, MSM is the group with the highest rates of HIV spreading, and because of the high closeness of this group, a significant expansion of the programs is required. Activities aimed at the enhancing of service coverage will require an increased number of social and outreach workers, as well as work volume with databases to increase the access of SWs and MSM to HIV testing programs. Thus, the necessity for outreach workers for SWs programs will be increased from 50% on the main grant to 77% and 92% on funding above allocation for the period 2021-2023. A special increase in the number of outreach workers will be achieved for the MSM group, which will be increased from 17% to 75% of demanded in 2023 within the framework of funding above allocation.
As a result, along with the main grant, the coverage of 80% of SWs (5,680 people) will be achieved by prevention programs, and 100% of them (5680) will be tested for HIV in 2023. Accordingly, the coverage of MSM will be increased and it will reach 80% of the number of available MSM. 60 % (11000 people) of covered people will be tested for HIV.
</v>
      </c>
      <c r="G34" s="19"/>
      <c r="H34" s="19">
        <f t="shared" si="0"/>
        <v>0</v>
      </c>
      <c r="I34" s="24"/>
      <c r="J34" s="28"/>
    </row>
    <row r="35" spans="1:10" ht="105" x14ac:dyDescent="0.2">
      <c r="A35" s="27" t="str">
        <f>IFERROR(IF(PAAR!$B$10="English",PAAR!$A37,IF(PAAR!$B$10="Français",VLOOKUP(PAAR!$A37,For_EN[],3,0),IF(PAAR!$B$10="Español",VLOOKUP(PAAR!$A37,For_EN[[Español]:[English]],2,0)))),0)</f>
        <v>Medium</v>
      </c>
      <c r="B35" s="27" t="str">
        <f>IFERROR(IF(PAAR!$B$10="English",PAAR!$B37,IF(PAAR!$B$10="Français",VLOOKUP(PAAR!$B37,For_EN[],3,0),IF(PAAR!$B$10="Español",VLOOKUP(PAAR!$B37,For_EN[[Español]:[English]],2,0)))),0)</f>
        <v>Differentiated HIV Testing Services</v>
      </c>
      <c r="C35" s="27" t="str">
        <f>IFERROR(IF(PAAR!$B$10="English",PAAR!$D37,IF(PAAR!$B$10="Français",VLOOKUP(PAAR!$D37,For_EN[],3,0),IF(PAAR!$B$10="Español",VLOOKUP(PAAR!$D37,For_EN[[Español]:[English]],2,0)))),0)</f>
        <v>Self-testing</v>
      </c>
      <c r="D35" s="18">
        <f>PAAR!F37</f>
        <v>40000</v>
      </c>
      <c r="E35" s="19">
        <f>PAAR!G37</f>
        <v>40000</v>
      </c>
      <c r="F35" s="26" t="str">
        <f>PAAR!H37</f>
        <v>Self-testing
Community preparedness campaign to introduce self testing – 15 000 USD
Procurement of self test kits for key populations (2 500 test kits) – 10 000 USD
Designing web-platform to provide online counseling to individuals who undertake self-tests – 15 000 USD</v>
      </c>
      <c r="G35" s="19"/>
      <c r="H35" s="19">
        <f t="shared" si="0"/>
        <v>0</v>
      </c>
      <c r="I35" s="24"/>
      <c r="J35" s="28"/>
    </row>
    <row r="36" spans="1:10" ht="342" x14ac:dyDescent="0.2">
      <c r="A36" s="27" t="str">
        <f>IFERROR(IF(PAAR!$B$10="English",PAAR!$A38,IF(PAAR!$B$10="Français",VLOOKUP(PAAR!$A38,For_EN[],3,0),IF(PAAR!$B$10="Español",VLOOKUP(PAAR!$A38,For_EN[[Español]:[English]],2,0)))),0)</f>
        <v>Low</v>
      </c>
      <c r="B36" s="27" t="str">
        <f>IFERROR(IF(PAAR!$B$10="English",PAAR!$B38,IF(PAAR!$B$10="Français",VLOOKUP(PAAR!$B38,For_EN[],3,0),IF(PAAR!$B$10="Español",VLOOKUP(PAAR!$B38,For_EN[[Español]:[English]],2,0)))),0)</f>
        <v>RSSH: Integrated service delivery and quality improvement</v>
      </c>
      <c r="C36" s="27" t="str">
        <f>IFERROR(IF(PAAR!$B$10="English",PAAR!$D38,IF(PAAR!$B$10="Français",VLOOKUP(PAAR!$D38,For_EN[],3,0),IF(PAAR!$B$10="Español",VLOOKUP(PAAR!$D38,For_EN[[Español]:[English]],2,0)))),0)</f>
        <v>Service delivery infrastructure</v>
      </c>
      <c r="D36" s="18">
        <f>PAAR!F38</f>
        <v>25000</v>
      </c>
      <c r="E36" s="19">
        <f>PAAR!G38</f>
        <v>25000</v>
      </c>
      <c r="F36" s="26" t="str">
        <f>PAAR!H38</f>
        <v>Electron-optical transducer for conducting transpedicular fixation of the spine.
As part of the provision of specialized medical care in relation to accurate diagnosis and the appointment of adequate treatment, the National TB Center is in urgent need of acquiring diagnostic and medical equipment necessary for conducting vital minimally invasive procedures. Which will allow patients to recover faster and continue their usual lifestyle outside the hospital.
Modern tactics of treating tuberculous spondylitis dictate the need for new innovative therapies. One of which is an electron-optical transducer for conducting transpedicular fixation of the spine. Without this apparatus, extrafocal fixation of the vertebrae is impossible. This technique is widely used by orthopedists of developed countries. One of the cornerstones of the treatment of tuberculous spondylitis, in addition to specific chemotherapy, is surgical treatment. A feature of a specific process in the vertebral bodies is a large area of destruction, the development of instability, as a result of which the process is complicated by the phenomena of compression of the spinal cord, which is clinically manifested by neurological disorders - paresis, paralysis. Rest in the affected spine in our conditions is created after surgery by bed rest. This, in turn, is fraught with the development of congestive complications, adynamia, the inpatient stage of treatment is increasing. Transpedicular extra focal fixation makes it possible to stabilize the operated spine and the early rise of the patient.
The bone-surgical department of the National TB Center provides treatment for patients with tuberculous spondylitis from all over the republic. More than 200 operations are needed per year in need of transpedicular stabilization. Currently, doctors are forced to carry out this operation at the center of traumatology and orthopedics, where there are conditions for this operation. Summarizing the above, there is a need for the use of new innovative treatment methods, in particular, image intensifier tubes for the transpedicular stabilization of the affected spine. Transportation of patients for a new method of surgical treatment to another non-core medical institution causes additional difficulties and costs, which puts a heavy burden on the shoulders of patients. Intervention will significantly reduce the inpatient treatment phase and thereby reduce financial costs. Ensure early recovery of the patient and an active postoperative period, which will beneficially affect the rehabilitation of patients and reduce disability in this severe category of patients.</v>
      </c>
      <c r="G36" s="19"/>
      <c r="H36" s="19">
        <f t="shared" si="0"/>
        <v>0</v>
      </c>
      <c r="I36" s="24"/>
      <c r="J36" s="28"/>
    </row>
    <row r="37" spans="1:10" ht="120" x14ac:dyDescent="0.2">
      <c r="A37" s="27" t="str">
        <f>IFERROR(IF(PAAR!$B$10="English",PAAR!$A39,IF(PAAR!$B$10="Français",VLOOKUP(PAAR!$A39,For_EN[],3,0),IF(PAAR!$B$10="Español",VLOOKUP(PAAR!$A39,For_EN[[Español]:[English]],2,0)))),0)</f>
        <v>Low</v>
      </c>
      <c r="B37" s="27" t="str">
        <f>IFERROR(IF(PAAR!$B$10="English",PAAR!$B39,IF(PAAR!$B$10="Français",VLOOKUP(PAAR!$B39,For_EN[],3,0),IF(PAAR!$B$10="Español",VLOOKUP(PAAR!$B39,For_EN[[Español]:[English]],2,0)))),0)</f>
        <v>RSSH: Integrated service delivery and quality improvement</v>
      </c>
      <c r="C37" s="27" t="str">
        <f>IFERROR(IF(PAAR!$B$10="English",PAAR!$D39,IF(PAAR!$B$10="Français",VLOOKUP(PAAR!$D39,For_EN[],3,0),IF(PAAR!$B$10="Español",VLOOKUP(PAAR!$D39,For_EN[[Español]:[English]],2,0)))),0)</f>
        <v>Service delivery infrastructure</v>
      </c>
      <c r="D37" s="18">
        <f>PAAR!F39</f>
        <v>1500</v>
      </c>
      <c r="E37" s="19">
        <f>PAAR!G39</f>
        <v>1500</v>
      </c>
      <c r="F37" s="26" t="str">
        <f>PAAR!H39</f>
        <v>Endovideo thoracoscope and large surgical kit. One of the most important tasks of thoracic surgery is to reduce the morbidity of surgical interventions without reducing the quality and effectiveness of treatment. The use of endovideotoroscopic operations allows us to solve these problems. Video thoracoscopic lung operations are becoming more common. Doctors and operated patients note that the video-assisted thoracoscopic technique is accompanied by fewer complications, less severe pain, less blood loss, which reduces the patient’s rehabilitation and hospital stay.
Annually, up to 300 patients with pulmonary tuberculosis and pleura tuberculosis with traditional thoracotomy are operated on in the department of pulmonary tuberculosis surgery. Of this number of patients, more than half could be operated on by the endovideo surgical method, with less trauma and radicalism, which would reduce the time for patient rehabilitation and the length of hospital stay.</v>
      </c>
      <c r="G37" s="19"/>
      <c r="H37" s="19">
        <f t="shared" si="0"/>
        <v>0</v>
      </c>
      <c r="I37" s="24"/>
      <c r="J37" s="28"/>
    </row>
    <row r="38" spans="1:10" ht="105" x14ac:dyDescent="0.2">
      <c r="A38" s="27" t="str">
        <f>IFERROR(IF(PAAR!$B$10="English",PAAR!$A40,IF(PAAR!$B$10="Français",VLOOKUP(PAAR!$A40,For_EN[],3,0),IF(PAAR!$B$10="Español",VLOOKUP(PAAR!$A40,For_EN[[Español]:[English]],2,0)))),0)</f>
        <v>Low</v>
      </c>
      <c r="B38" s="27" t="str">
        <f>IFERROR(IF(PAAR!$B$10="English",PAAR!$B40,IF(PAAR!$B$10="Français",VLOOKUP(PAAR!$B40,For_EN[],3,0),IF(PAAR!$B$10="Español",VLOOKUP(PAAR!$B40,For_EN[[Español]:[English]],2,0)))),0)</f>
        <v>RSSH: Health management information systems and M&amp;E</v>
      </c>
      <c r="C38" s="27" t="str">
        <f>IFERROR(IF(PAAR!$B$10="English",PAAR!$D40,IF(PAAR!$B$10="Français",VLOOKUP(PAAR!$D40,For_EN[],3,0),IF(PAAR!$B$10="Español",VLOOKUP(PAAR!$D40,For_EN[[Español]:[English]],2,0)))),0)</f>
        <v>Routine reporting</v>
      </c>
      <c r="D38" s="18">
        <f>PAAR!F40</f>
        <v>343104</v>
      </c>
      <c r="E38" s="19">
        <f>PAAR!G40</f>
        <v>343104</v>
      </c>
      <c r="F38" s="26" t="str">
        <f>PAAR!H40</f>
        <v>Computers are needed to fully equip the hospitals, laboratories and primary health care facilities to implement information systems in TB, which provides a personalized record of medical services, stock and drug management, increasing the effectiveness of medical care by improving the quality of diagnosis and increasing the validity of medical decisions, increasing labor efficiency medical personnel by automating time-consuming and routine operations, increasing the reliability of data and operational information services, reducing the time spent by staff on records management, due to the preferential treatment of primary data in electronic form and to minimize the number of recording and reporting forms for health care organizations level, the possibility of obtaining reliable statistical data based on the processing of the primary information provided in electronic form. 192 pieces. UPS -265 dollars. Computer-862 dollars. MFD -468 dollars</v>
      </c>
      <c r="G38" s="19"/>
      <c r="H38" s="19">
        <f t="shared" si="0"/>
        <v>0</v>
      </c>
      <c r="I38" s="24"/>
      <c r="J38" s="28"/>
    </row>
    <row r="39" spans="1:10" ht="15" x14ac:dyDescent="0.2">
      <c r="A39" s="27">
        <f>IFERROR(IF(PAAR!$B$10="English",PAAR!$A98,IF(PAAR!$B$10="Français",VLOOKUP(PAAR!$A98,For_EN[],3,0),IF(PAAR!$B$10="Español",VLOOKUP(PAAR!$A98,For_EN[[Español]:[English]],2,0)))),0)</f>
        <v>0</v>
      </c>
      <c r="B39" s="27">
        <f>IFERROR(IF(PAAR!$B$10="English",PAAR!$B98,IF(PAAR!$B$10="Français",VLOOKUP(PAAR!$B98,For_EN[],3,0),IF(PAAR!$B$10="Español",VLOOKUP(PAAR!$B98,For_EN[[Español]:[English]],2,0)))),0)</f>
        <v>0</v>
      </c>
      <c r="C39" s="27">
        <f>IFERROR(IF(PAAR!$B$10="English",PAAR!$D98,IF(PAAR!$B$10="Français",VLOOKUP(PAAR!$D98,For_EN[],3,0),IF(PAAR!$B$10="Español",VLOOKUP(PAAR!$D98,For_EN[[Español]:[English]],2,0)))),0)</f>
        <v>0</v>
      </c>
      <c r="D39" s="18">
        <f>PAAR!F98</f>
        <v>0</v>
      </c>
      <c r="E39" s="19" t="str">
        <f>PAAR!G98</f>
        <v/>
      </c>
      <c r="F39" s="26">
        <f>PAAR!H98</f>
        <v>0</v>
      </c>
      <c r="G39" s="19"/>
      <c r="H39" s="19">
        <f t="shared" si="0"/>
        <v>0</v>
      </c>
      <c r="I39" s="24"/>
      <c r="J39" s="28"/>
    </row>
    <row r="40" spans="1:10" ht="15" x14ac:dyDescent="0.2">
      <c r="A40" s="27">
        <f>IFERROR(IF(PAAR!$B$10="English",PAAR!$A99,IF(PAAR!$B$10="Français",VLOOKUP(PAAR!$A99,For_EN[],3,0),IF(PAAR!$B$10="Español",VLOOKUP(PAAR!$A99,For_EN[[Español]:[English]],2,0)))),0)</f>
        <v>0</v>
      </c>
      <c r="B40" s="27">
        <f>IFERROR(IF(PAAR!$B$10="English",PAAR!$B99,IF(PAAR!$B$10="Français",VLOOKUP(PAAR!$B99,For_EN[],3,0),IF(PAAR!$B$10="Español",VLOOKUP(PAAR!$B99,For_EN[[Español]:[English]],2,0)))),0)</f>
        <v>0</v>
      </c>
      <c r="C40" s="27">
        <f>IFERROR(IF(PAAR!$B$10="English",PAAR!$D99,IF(PAAR!$B$10="Français",VLOOKUP(PAAR!$D99,For_EN[],3,0),IF(PAAR!$B$10="Español",VLOOKUP(PAAR!$D99,For_EN[[Español]:[English]],2,0)))),0)</f>
        <v>0</v>
      </c>
      <c r="D40" s="18">
        <f>PAAR!F99</f>
        <v>0</v>
      </c>
      <c r="E40" s="19" t="str">
        <f>PAAR!G99</f>
        <v/>
      </c>
      <c r="F40" s="26">
        <f>PAAR!H99</f>
        <v>0</v>
      </c>
      <c r="G40" s="19"/>
      <c r="H40" s="19">
        <f t="shared" si="0"/>
        <v>0</v>
      </c>
      <c r="I40" s="24"/>
      <c r="J40" s="28"/>
    </row>
    <row r="41" spans="1:10" ht="15" x14ac:dyDescent="0.2">
      <c r="A41" s="27">
        <f>IFERROR(IF(PAAR!$B$10="English",PAAR!$A100,IF(PAAR!$B$10="Français",VLOOKUP(PAAR!$A100,For_EN[],3,0),IF(PAAR!$B$10="Español",VLOOKUP(PAAR!$A100,For_EN[[Español]:[English]],2,0)))),0)</f>
        <v>0</v>
      </c>
      <c r="B41" s="27">
        <f>IFERROR(IF(PAAR!$B$10="English",PAAR!$B100,IF(PAAR!$B$10="Français",VLOOKUP(PAAR!$B100,For_EN[],3,0),IF(PAAR!$B$10="Español",VLOOKUP(PAAR!$B100,For_EN[[Español]:[English]],2,0)))),0)</f>
        <v>0</v>
      </c>
      <c r="C41" s="27">
        <f>IFERROR(IF(PAAR!$B$10="English",PAAR!$D100,IF(PAAR!$B$10="Français",VLOOKUP(PAAR!$D100,For_EN[],3,0),IF(PAAR!$B$10="Español",VLOOKUP(PAAR!$D100,For_EN[[Español]:[English]],2,0)))),0)</f>
        <v>0</v>
      </c>
      <c r="D41" s="18">
        <f>PAAR!F100</f>
        <v>0</v>
      </c>
      <c r="E41" s="19" t="str">
        <f>PAAR!G100</f>
        <v/>
      </c>
      <c r="F41" s="26">
        <f>PAAR!H100</f>
        <v>0</v>
      </c>
      <c r="G41" s="19"/>
      <c r="H41" s="19">
        <f t="shared" si="0"/>
        <v>0</v>
      </c>
      <c r="I41" s="24"/>
      <c r="J41" s="28"/>
    </row>
    <row r="42" spans="1:10" ht="15" x14ac:dyDescent="0.2">
      <c r="A42" s="27">
        <f>IFERROR(IF(PAAR!$B$10="English",PAAR!$A101,IF(PAAR!$B$10="Français",VLOOKUP(PAAR!$A101,For_EN[],3,0),IF(PAAR!$B$10="Español",VLOOKUP(PAAR!$A101,For_EN[[Español]:[English]],2,0)))),0)</f>
        <v>0</v>
      </c>
      <c r="B42" s="27">
        <f>IFERROR(IF(PAAR!$B$10="English",PAAR!$B101,IF(PAAR!$B$10="Français",VLOOKUP(PAAR!$B101,For_EN[],3,0),IF(PAAR!$B$10="Español",VLOOKUP(PAAR!$B101,For_EN[[Español]:[English]],2,0)))),0)</f>
        <v>0</v>
      </c>
      <c r="C42" s="27">
        <f>IFERROR(IF(PAAR!$B$10="English",PAAR!$D101,IF(PAAR!$B$10="Français",VLOOKUP(PAAR!$D101,For_EN[],3,0),IF(PAAR!$B$10="Español",VLOOKUP(PAAR!$D101,For_EN[[Español]:[English]],2,0)))),0)</f>
        <v>0</v>
      </c>
      <c r="D42" s="18">
        <f>PAAR!F101</f>
        <v>0</v>
      </c>
      <c r="E42" s="19" t="str">
        <f>PAAR!G101</f>
        <v/>
      </c>
      <c r="F42" s="26">
        <f>PAAR!H101</f>
        <v>0</v>
      </c>
      <c r="G42" s="19"/>
      <c r="H42" s="19">
        <f t="shared" si="0"/>
        <v>0</v>
      </c>
      <c r="I42" s="24"/>
      <c r="J42" s="28"/>
    </row>
    <row r="43" spans="1:10" ht="15" x14ac:dyDescent="0.2">
      <c r="A43" s="27">
        <f>IFERROR(IF(PAAR!$B$10="English",PAAR!$A102,IF(PAAR!$B$10="Français",VLOOKUP(PAAR!$A102,For_EN[],3,0),IF(PAAR!$B$10="Español",VLOOKUP(PAAR!$A102,For_EN[[Español]:[English]],2,0)))),0)</f>
        <v>0</v>
      </c>
      <c r="B43" s="27">
        <f>IFERROR(IF(PAAR!$B$10="English",PAAR!$B102,IF(PAAR!$B$10="Français",VLOOKUP(PAAR!$B102,For_EN[],3,0),IF(PAAR!$B$10="Español",VLOOKUP(PAAR!$B102,For_EN[[Español]:[English]],2,0)))),0)</f>
        <v>0</v>
      </c>
      <c r="C43" s="27">
        <f>IFERROR(IF(PAAR!$B$10="English",PAAR!$D102,IF(PAAR!$B$10="Français",VLOOKUP(PAAR!$D102,For_EN[],3,0),IF(PAAR!$B$10="Español",VLOOKUP(PAAR!$D102,For_EN[[Español]:[English]],2,0)))),0)</f>
        <v>0</v>
      </c>
      <c r="D43" s="18">
        <f>PAAR!F102</f>
        <v>0</v>
      </c>
      <c r="E43" s="19" t="str">
        <f>PAAR!G102</f>
        <v/>
      </c>
      <c r="F43" s="26">
        <f>PAAR!H102</f>
        <v>0</v>
      </c>
      <c r="G43" s="19"/>
      <c r="H43" s="19">
        <f t="shared" si="0"/>
        <v>0</v>
      </c>
      <c r="I43" s="24"/>
      <c r="J43" s="28"/>
    </row>
    <row r="44" spans="1:10" ht="15" x14ac:dyDescent="0.2">
      <c r="A44" s="27">
        <f>IFERROR(IF(PAAR!$B$10="English",PAAR!$A103,IF(PAAR!$B$10="Français",VLOOKUP(PAAR!$A103,For_EN[],3,0),IF(PAAR!$B$10="Español",VLOOKUP(PAAR!$A103,For_EN[[Español]:[English]],2,0)))),0)</f>
        <v>0</v>
      </c>
      <c r="B44" s="27">
        <f>IFERROR(IF(PAAR!$B$10="English",PAAR!$B103,IF(PAAR!$B$10="Français",VLOOKUP(PAAR!$B103,For_EN[],3,0),IF(PAAR!$B$10="Español",VLOOKUP(PAAR!$B103,For_EN[[Español]:[English]],2,0)))),0)</f>
        <v>0</v>
      </c>
      <c r="C44" s="27">
        <f>IFERROR(IF(PAAR!$B$10="English",PAAR!$D103,IF(PAAR!$B$10="Français",VLOOKUP(PAAR!$D103,For_EN[],3,0),IF(PAAR!$B$10="Español",VLOOKUP(PAAR!$D103,For_EN[[Español]:[English]],2,0)))),0)</f>
        <v>0</v>
      </c>
      <c r="D44" s="18">
        <f>PAAR!F103</f>
        <v>0</v>
      </c>
      <c r="E44" s="19" t="str">
        <f>PAAR!G103</f>
        <v/>
      </c>
      <c r="F44" s="26">
        <f>PAAR!H103</f>
        <v>0</v>
      </c>
      <c r="G44" s="19"/>
      <c r="H44" s="19">
        <f t="shared" si="0"/>
        <v>0</v>
      </c>
      <c r="I44" s="24"/>
      <c r="J44" s="28"/>
    </row>
    <row r="45" spans="1:10" ht="15" x14ac:dyDescent="0.2">
      <c r="A45" s="27">
        <f>IFERROR(IF(PAAR!$B$10="English",PAAR!$A104,IF(PAAR!$B$10="Français",VLOOKUP(PAAR!$A104,For_EN[],3,0),IF(PAAR!$B$10="Español",VLOOKUP(PAAR!$A104,For_EN[[Español]:[English]],2,0)))),0)</f>
        <v>0</v>
      </c>
      <c r="B45" s="27">
        <f>IFERROR(IF(PAAR!$B$10="English",PAAR!$B104,IF(PAAR!$B$10="Français",VLOOKUP(PAAR!$B104,For_EN[],3,0),IF(PAAR!$B$10="Español",VLOOKUP(PAAR!$B104,For_EN[[Español]:[English]],2,0)))),0)</f>
        <v>0</v>
      </c>
      <c r="C45" s="27">
        <f>IFERROR(IF(PAAR!$B$10="English",PAAR!$D104,IF(PAAR!$B$10="Français",VLOOKUP(PAAR!$D104,For_EN[],3,0),IF(PAAR!$B$10="Español",VLOOKUP(PAAR!$D104,For_EN[[Español]:[English]],2,0)))),0)</f>
        <v>0</v>
      </c>
      <c r="D45" s="18">
        <f>PAAR!F104</f>
        <v>0</v>
      </c>
      <c r="E45" s="19" t="str">
        <f>PAAR!G104</f>
        <v/>
      </c>
      <c r="F45" s="26">
        <f>PAAR!H104</f>
        <v>0</v>
      </c>
      <c r="G45" s="19"/>
      <c r="H45" s="19">
        <f t="shared" si="0"/>
        <v>0</v>
      </c>
      <c r="I45" s="24"/>
      <c r="J45" s="28"/>
    </row>
    <row r="46" spans="1:10" ht="15" x14ac:dyDescent="0.2">
      <c r="A46" s="27">
        <f>IFERROR(IF(PAAR!$B$10="English",PAAR!$A105,IF(PAAR!$B$10="Français",VLOOKUP(PAAR!$A105,For_EN[],3,0),IF(PAAR!$B$10="Español",VLOOKUP(PAAR!$A105,For_EN[[Español]:[English]],2,0)))),0)</f>
        <v>0</v>
      </c>
      <c r="B46" s="27">
        <f>IFERROR(IF(PAAR!$B$10="English",PAAR!$B105,IF(PAAR!$B$10="Français",VLOOKUP(PAAR!$B105,For_EN[],3,0),IF(PAAR!$B$10="Español",VLOOKUP(PAAR!$B105,For_EN[[Español]:[English]],2,0)))),0)</f>
        <v>0</v>
      </c>
      <c r="C46" s="27">
        <f>IFERROR(IF(PAAR!$B$10="English",PAAR!$D105,IF(PAAR!$B$10="Français",VLOOKUP(PAAR!$D105,For_EN[],3,0),IF(PAAR!$B$10="Español",VLOOKUP(PAAR!$D105,For_EN[[Español]:[English]],2,0)))),0)</f>
        <v>0</v>
      </c>
      <c r="D46" s="18">
        <f>PAAR!F105</f>
        <v>0</v>
      </c>
      <c r="E46" s="19" t="str">
        <f>PAAR!G105</f>
        <v/>
      </c>
      <c r="F46" s="26">
        <f>PAAR!H105</f>
        <v>0</v>
      </c>
      <c r="G46" s="19"/>
      <c r="H46" s="19">
        <f t="shared" si="0"/>
        <v>0</v>
      </c>
      <c r="I46" s="24"/>
      <c r="J46" s="28"/>
    </row>
    <row r="47" spans="1:10" ht="15" x14ac:dyDescent="0.2">
      <c r="A47" s="27">
        <f>IFERROR(IF(PAAR!$B$10="English",PAAR!$A106,IF(PAAR!$B$10="Français",VLOOKUP(PAAR!$A106,For_EN[],3,0),IF(PAAR!$B$10="Español",VLOOKUP(PAAR!$A106,For_EN[[Español]:[English]],2,0)))),0)</f>
        <v>0</v>
      </c>
      <c r="B47" s="27">
        <f>IFERROR(IF(PAAR!$B$10="English",PAAR!$B106,IF(PAAR!$B$10="Français",VLOOKUP(PAAR!$B106,For_EN[],3,0),IF(PAAR!$B$10="Español",VLOOKUP(PAAR!$B106,For_EN[[Español]:[English]],2,0)))),0)</f>
        <v>0</v>
      </c>
      <c r="C47" s="27">
        <f>IFERROR(IF(PAAR!$B$10="English",PAAR!$D106,IF(PAAR!$B$10="Français",VLOOKUP(PAAR!$D106,For_EN[],3,0),IF(PAAR!$B$10="Español",VLOOKUP(PAAR!$D106,For_EN[[Español]:[English]],2,0)))),0)</f>
        <v>0</v>
      </c>
      <c r="D47" s="18">
        <f>PAAR!F106</f>
        <v>0</v>
      </c>
      <c r="E47" s="19" t="str">
        <f>PAAR!G106</f>
        <v/>
      </c>
      <c r="F47" s="26">
        <f>PAAR!H106</f>
        <v>0</v>
      </c>
      <c r="G47" s="19"/>
      <c r="H47" s="19">
        <f t="shared" si="0"/>
        <v>0</v>
      </c>
      <c r="I47" s="24"/>
      <c r="J47" s="28"/>
    </row>
    <row r="48" spans="1:10" ht="15" x14ac:dyDescent="0.2">
      <c r="A48" s="27">
        <f>IFERROR(IF(PAAR!$B$10="English",PAAR!$A107,IF(PAAR!$B$10="Français",VLOOKUP(PAAR!$A107,For_EN[],3,0),IF(PAAR!$B$10="Español",VLOOKUP(PAAR!$A107,For_EN[[Español]:[English]],2,0)))),0)</f>
        <v>0</v>
      </c>
      <c r="B48" s="27">
        <f>IFERROR(IF(PAAR!$B$10="English",PAAR!$B107,IF(PAAR!$B$10="Français",VLOOKUP(PAAR!$B107,For_EN[],3,0),IF(PAAR!$B$10="Español",VLOOKUP(PAAR!$B107,For_EN[[Español]:[English]],2,0)))),0)</f>
        <v>0</v>
      </c>
      <c r="C48" s="27">
        <f>IFERROR(IF(PAAR!$B$10="English",PAAR!$D107,IF(PAAR!$B$10="Français",VLOOKUP(PAAR!$D107,For_EN[],3,0),IF(PAAR!$B$10="Español",VLOOKUP(PAAR!$D107,For_EN[[Español]:[English]],2,0)))),0)</f>
        <v>0</v>
      </c>
      <c r="D48" s="18">
        <f>PAAR!F107</f>
        <v>0</v>
      </c>
      <c r="E48" s="19" t="str">
        <f>PAAR!G107</f>
        <v/>
      </c>
      <c r="F48" s="26">
        <f>PAAR!H107</f>
        <v>0</v>
      </c>
      <c r="G48" s="19"/>
      <c r="H48" s="19">
        <f t="shared" si="0"/>
        <v>0</v>
      </c>
      <c r="I48" s="24"/>
      <c r="J48" s="28"/>
    </row>
    <row r="49" spans="1:10" ht="15" x14ac:dyDescent="0.2">
      <c r="A49" s="27">
        <f>IFERROR(IF(PAAR!$B$10="English",PAAR!$A108,IF(PAAR!$B$10="Français",VLOOKUP(PAAR!$A108,For_EN[],3,0),IF(PAAR!$B$10="Español",VLOOKUP(PAAR!$A108,For_EN[[Español]:[English]],2,0)))),0)</f>
        <v>0</v>
      </c>
      <c r="B49" s="27">
        <f>IFERROR(IF(PAAR!$B$10="English",PAAR!$B108,IF(PAAR!$B$10="Français",VLOOKUP(PAAR!$B108,For_EN[],3,0),IF(PAAR!$B$10="Español",VLOOKUP(PAAR!$B108,For_EN[[Español]:[English]],2,0)))),0)</f>
        <v>0</v>
      </c>
      <c r="C49" s="27">
        <f>IFERROR(IF(PAAR!$B$10="English",PAAR!$D108,IF(PAAR!$B$10="Français",VLOOKUP(PAAR!$D108,For_EN[],3,0),IF(PAAR!$B$10="Español",VLOOKUP(PAAR!$D108,For_EN[[Español]:[English]],2,0)))),0)</f>
        <v>0</v>
      </c>
      <c r="D49" s="18">
        <f>PAAR!F108</f>
        <v>0</v>
      </c>
      <c r="E49" s="19" t="str">
        <f>PAAR!G108</f>
        <v/>
      </c>
      <c r="F49" s="26">
        <f>PAAR!H108</f>
        <v>0</v>
      </c>
      <c r="G49" s="19"/>
      <c r="H49" s="19">
        <f t="shared" si="0"/>
        <v>0</v>
      </c>
      <c r="I49" s="24"/>
      <c r="J49" s="28"/>
    </row>
    <row r="50" spans="1:10" ht="15" x14ac:dyDescent="0.2">
      <c r="A50" s="27">
        <f>IFERROR(IF(PAAR!$B$10="English",PAAR!$A109,IF(PAAR!$B$10="Français",VLOOKUP(PAAR!$A109,For_EN[],3,0),IF(PAAR!$B$10="Español",VLOOKUP(PAAR!$A109,For_EN[[Español]:[English]],2,0)))),0)</f>
        <v>0</v>
      </c>
      <c r="B50" s="27">
        <f>IFERROR(IF(PAAR!$B$10="English",PAAR!$B109,IF(PAAR!$B$10="Français",VLOOKUP(PAAR!$B109,For_EN[],3,0),IF(PAAR!$B$10="Español",VLOOKUP(PAAR!$B109,For_EN[[Español]:[English]],2,0)))),0)</f>
        <v>0</v>
      </c>
      <c r="C50" s="27">
        <f>IFERROR(IF(PAAR!$B$10="English",PAAR!$D109,IF(PAAR!$B$10="Français",VLOOKUP(PAAR!$D109,For_EN[],3,0),IF(PAAR!$B$10="Español",VLOOKUP(PAAR!$D109,For_EN[[Español]:[English]],2,0)))),0)</f>
        <v>0</v>
      </c>
      <c r="D50" s="18">
        <f>PAAR!F109</f>
        <v>0</v>
      </c>
      <c r="E50" s="19" t="str">
        <f>PAAR!G109</f>
        <v/>
      </c>
      <c r="F50" s="26">
        <f>PAAR!H109</f>
        <v>0</v>
      </c>
      <c r="G50" s="19"/>
      <c r="H50" s="19">
        <f t="shared" si="0"/>
        <v>0</v>
      </c>
      <c r="I50" s="24"/>
      <c r="J50" s="28"/>
    </row>
    <row r="51" spans="1:10" ht="15" x14ac:dyDescent="0.2">
      <c r="A51" s="27">
        <f>IFERROR(IF(PAAR!$B$10="English",PAAR!$A111,IF(PAAR!$B$10="Français",VLOOKUP(PAAR!$A111,For_EN[],3,0),IF(PAAR!$B$10="Español",VLOOKUP(PAAR!$A111,For_EN[[Español]:[English]],2,0)))),0)</f>
        <v>0</v>
      </c>
      <c r="B51" s="27">
        <f>IFERROR(IF(PAAR!$B$10="English",PAAR!$B111,IF(PAAR!$B$10="Français",VLOOKUP(PAAR!$B111,For_EN[],3,0),IF(PAAR!$B$10="Español",VLOOKUP(PAAR!$B111,For_EN[[Español]:[English]],2,0)))),0)</f>
        <v>0</v>
      </c>
      <c r="C51" s="27">
        <f>IFERROR(IF(PAAR!$B$10="English",PAAR!$D111,IF(PAAR!$B$10="Français",VLOOKUP(PAAR!$D111,For_EN[],3,0),IF(PAAR!$B$10="Español",VLOOKUP(PAAR!$D111,For_EN[[Español]:[English]],2,0)))),0)</f>
        <v>0</v>
      </c>
      <c r="D51" s="18">
        <f>PAAR!F111</f>
        <v>0</v>
      </c>
      <c r="E51" s="19" t="str">
        <f>PAAR!G111</f>
        <v/>
      </c>
      <c r="F51" s="26">
        <f>PAAR!H111</f>
        <v>0</v>
      </c>
      <c r="G51" s="19"/>
      <c r="H51" s="19">
        <f t="shared" si="0"/>
        <v>0</v>
      </c>
      <c r="I51" s="24"/>
      <c r="J51" s="28"/>
    </row>
    <row r="52" spans="1:10" ht="15" x14ac:dyDescent="0.2">
      <c r="A52" s="27">
        <f>IFERROR(IF(PAAR!$B$10="English",PAAR!$A116,IF(PAAR!$B$10="Français",VLOOKUP(PAAR!$A116,For_EN[],3,0),IF(PAAR!$B$10="Español",VLOOKUP(PAAR!$A116,For_EN[[Español]:[English]],2,0)))),0)</f>
        <v>0</v>
      </c>
      <c r="B52" s="27">
        <f>IFERROR(IF(PAAR!$B$10="English",PAAR!$B116,IF(PAAR!$B$10="Français",VLOOKUP(PAAR!$B116,For_EN[],3,0),IF(PAAR!$B$10="Español",VLOOKUP(PAAR!$B116,For_EN[[Español]:[English]],2,0)))),0)</f>
        <v>0</v>
      </c>
      <c r="C52" s="27">
        <f>IFERROR(IF(PAAR!$B$10="English",PAAR!$D116,IF(PAAR!$B$10="Français",VLOOKUP(PAAR!$D116,For_EN[],3,0),IF(PAAR!$B$10="Español",VLOOKUP(PAAR!$D116,For_EN[[Español]:[English]],2,0)))),0)</f>
        <v>0</v>
      </c>
      <c r="D52" s="18">
        <f>PAAR!F116</f>
        <v>0</v>
      </c>
      <c r="E52" s="19" t="str">
        <f>PAAR!G116</f>
        <v/>
      </c>
      <c r="F52" s="26">
        <f>PAAR!H116</f>
        <v>0</v>
      </c>
      <c r="G52" s="19"/>
      <c r="H52" s="19">
        <f t="shared" si="0"/>
        <v>0</v>
      </c>
      <c r="I52" s="24"/>
      <c r="J52" s="28"/>
    </row>
    <row r="53" spans="1:10" ht="25.25" customHeight="1" x14ac:dyDescent="0.2">
      <c r="A53" s="20" t="s">
        <v>29</v>
      </c>
      <c r="B53" s="20"/>
      <c r="C53" s="20"/>
      <c r="D53" s="21">
        <f>PAAR!F117</f>
        <v>10301130.739999998</v>
      </c>
      <c r="E53" s="21">
        <f>PAAR!G117</f>
        <v>10301130.739999998</v>
      </c>
      <c r="F53" s="22"/>
      <c r="G53" s="21">
        <f>SUM(G28:G52)</f>
        <v>0</v>
      </c>
      <c r="H53" s="21">
        <f>SUM(H28:H52)</f>
        <v>0</v>
      </c>
      <c r="I53" s="22"/>
      <c r="J53" s="22"/>
    </row>
  </sheetData>
  <sheetProtection algorithmName="SHA-512" hashValue="T7cQQcheteJzr5d8HcK8ztt7iUcJ16q8aJBK40oq96mxMc4MLStvgQZ8obs/kTK+HqK9Fw7vyoy/lETBcIUulw==" saltValue="RPN7WMjvwRnDfT/FE69bqw==" spinCount="100000" sheet="1" formatRows="0" insertRows="0"/>
  <mergeCells count="16">
    <mergeCell ref="A20:J20"/>
    <mergeCell ref="A21:J23"/>
    <mergeCell ref="A25:J25"/>
    <mergeCell ref="A26:J26"/>
    <mergeCell ref="B13:D13"/>
    <mergeCell ref="B14:D14"/>
    <mergeCell ref="B15:D15"/>
    <mergeCell ref="B16:D16"/>
    <mergeCell ref="B17:D17"/>
    <mergeCell ref="A19:J19"/>
    <mergeCell ref="A12:D12"/>
    <mergeCell ref="A4:J4"/>
    <mergeCell ref="A5:J5"/>
    <mergeCell ref="A6:B6"/>
    <mergeCell ref="A7:B7"/>
    <mergeCell ref="A8:B8"/>
  </mergeCells>
  <dataValidations count="4">
    <dataValidation type="decimal" operator="greaterThanOrEqual" allowBlank="1" showInputMessage="1" showErrorMessage="1" sqref="J28:J52 G28:G52" xr:uid="{00000000-0002-0000-0800-000000000000}">
      <formula1>0</formula1>
    </dataValidation>
    <dataValidation type="decimal" operator="greaterThanOrEqual" allowBlank="1" showInputMessage="1" showErrorMessage="1" error="Please input numbers only" sqref="D28:E52" xr:uid="{00000000-0002-0000-0800-000001000000}">
      <formula1>0</formula1>
    </dataValidation>
    <dataValidation operator="greaterThanOrEqual" allowBlank="1" showInputMessage="1" showErrorMessage="1" error="Please input numbers only" sqref="F28:F53" xr:uid="{00000000-0002-0000-0800-000002000000}"/>
    <dataValidation type="decimal" operator="greaterThanOrEqual" allowBlank="1" showInputMessage="1" showErrorMessage="1" prompt="Please do not overwrite" sqref="H28:H52" xr:uid="{00000000-0002-0000-0800-000003000000}">
      <formula1>0</formula1>
    </dataValidation>
  </dataValidations>
  <pageMargins left="0.25" right="0.25" top="0.75" bottom="0.75" header="0.3" footer="0.3"/>
  <pageSetup paperSize="8" scale="41" fitToHeight="0" orientation="landscape" r:id="rId1"/>
  <drawing r:id="rId2"/>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xr:uid="{00000000-0002-0000-0800-000004000000}">
          <x14:formula1>
            <xm:f>'Dropdown Data'!$F$18:$F$21</xm:f>
          </x14:formula1>
          <xm:sqref>I28:I52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C U E A A B Q S w M E F A A C A A g A z 1 P s T s 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z 1 P s 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9 T 7 E 7 I u T g v H A E A A A w D A A A T A B w A R m 9 y b X V s Y X M v U 2 V j d G l v b j E u b S C i G A A o o B Q A A A A A A A A A A A A A A A A A A A A A A A A A A A D V k U 9 r h D A Q x e + C 3 y H Y i 4 I s L D 0 u H o p b 6 K V / q E I P I i W b n V b Z m C y T S d k i f v f G V V o r L j 0 3 l 8 D M 5 P c m 7 x k Q V G v F s u F e b 3 z P 9 0 z F E f b s X u + t h N c H 3 g B L m A T y P e Z O p i 2 K v n J 7 E i B X q U U E R S 8 a D z u t D 2 H U F v 2 L J M j 5 T s J 1 U H Z F q h W 5 k T I e A F d B W n H 1 7 h T y z y M E j n Q e X e X I l X n T 2 K R a 2 k b 1 T R M O a n H b B u M + r K c H M S P X Z g Q n 6 r r o G / w M j f 5 w 4 E e q A N n A M T 8 K G U j 3 z 7 E c z v a I Z x I T 7 B P q R p M b v A O + B 5 w Q x 8 5 Y D y 9 t E L N i n L y R M h N c c j Q J o Y U y W j R l / Y c r C y v 1 F p 2 d L 2 f m + F 6 t l j W m Y Q 9 p / b e c t / Y o a 8 E J J p F s a 0 O 1 E j T P 9 5 c R C 4 D N F 1 B L A Q I t A B Q A A g A I A M 9 T 7 E 7 G r a w E p w A A A P g A A A A S A A A A A A A A A A A A A A A A A A A A A A B D b 2 5 m a W c v U G F j a 2 F n Z S 5 4 b W x Q S w E C L Q A U A A I A C A D P U + x O D 8 r p q 6 Q A A A D p A A A A E w A A A A A A A A A A A A A A A A D z A A A A W 0 N v b n R l b n R f V H l w Z X N d L n h t b F B L A Q I t A B Q A A g A I A M 9 T 7 E 7 I u T g v H A E A A A w D A A A T A A A A A A A A A A A A A A A A A O Q B A A B G b 3 J t d W x h c y 9 T Z W N 0 a W 9 u M S 5 t U E s F B g A A A A A D A A M A w g A A A E 0 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h k S A A A A A A A A 9 x 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v Z H V s Z V 9 O Y W 1 l 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x O S 0 w N y 0 w M V Q x N D o y N D o 0 N i 4 3 N T E y M z I y W i I g L z 4 8 R W 5 0 c n k g V H l w Z T 0 i R m l s b E N v b H V t b l R 5 c G V z I i B W Y W x 1 Z T 0 i c 0 J n P T 0 i I C 8 + P E V u d H J 5 I F R 5 c G U 9 I k Z p b G x D b 2 x 1 b W 5 O Y W 1 l c y I g V m F s d W U 9 I n N b J n F 1 b 3 Q 7 W 0 5 h b W V d 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T W 9 k d W x l X 0 5 h b W U v Q 2 h h b m d l Z C B U e X B l M S 5 7 W 0 5 h b W V d L D B 9 J n F 1 b 3 Q 7 X S w m c X V v d D t D b 2 x 1 b W 5 D b 3 V u d C Z x d W 9 0 O z o x L C Z x d W 9 0 O 0 t l e U N v b H V t b k 5 h b W V z J n F 1 b 3 Q 7 O l t d L C Z x d W 9 0 O 0 N v b H V t b k l k Z W 5 0 a X R p Z X M m c X V v d D s 6 W y Z x d W 9 0 O 1 N l Y 3 R p b 2 4 x L 0 1 v Z H V s Z V 9 O Y W 1 l L 0 N o Y W 5 n Z W Q g V H l w Z T E u e 1 t O Y W 1 l X S w w f S Z x d W 9 0 O 1 0 s J n F 1 b 3 Q 7 U m V s Y X R p b 2 5 z a G l w S W 5 m b y Z x d W 9 0 O z p b X X 0 i I C 8 + P C 9 T d G F i b G V F b n R y a W V z P j w v S X R l b T 4 8 S X R l b T 4 8 S X R l b U x v Y 2 F 0 a W 9 u P j x J d G V t V H l w Z T 5 G b 3 J t d W x h P C 9 J d G V t V H l w Z T 4 8 S X R l b V B h d G g + U 2 V j d G l v b j E v T W 9 k d W x l X 0 5 h b W U v U 2 9 1 c m N l P C 9 J d G V t U G F 0 a D 4 8 L 0 l 0 Z W 1 M b 2 N h d G l v b j 4 8 U 3 R h Y m x l R W 5 0 c m l l c y A v P j w v S X R l b T 4 8 S X R l b T 4 8 S X R l b U x v Y 2 F 0 a W 9 u P j x J d G V t V H l w Z T 5 G b 3 J t d W x h P C 9 J d G V t V H l w Z T 4 8 S X R l b V B h d G g + U 2 V j d G l v b j E v T W 9 k d W x l X 0 5 h b W U v Q 2 h h b m d l Z C U y M F R 5 c G U 8 L 0 l 0 Z W 1 Q Y X R o P j w v S X R l b U x v Y 2 F 0 a W 9 u P j x T d G F i b G V F b n R y a W V z I C 8 + P C 9 J d G V t P j x J d G V t P j x J d G V t T G 9 j Y X R p b 2 4 + P E l 0 Z W 1 U e X B l P k Z v c m 1 1 b G E 8 L 0 l 0 Z W 1 U e X B l P j x J d G V t U G F 0 a D 5 T Z W N 0 a W 9 u M S 9 N b 2 R 1 b G V f T m F t Z S 9 S Z W 1 v d m V k J T I w T 3 R o Z X I l M j B D b 2 x 1 b W 5 z P C 9 J d G V t U G F 0 a D 4 8 L 0 l 0 Z W 1 M b 2 N h d G l v b j 4 8 U 3 R h Y m x l R W 5 0 c m l l c y A v P j w v S X R l b T 4 8 S X R l b T 4 8 S X R l b U x v Y 2 F 0 a W 9 u P j x J d G V t V H l w Z T 5 G b 3 J t d W x h P C 9 J d G V t V H l w Z T 4 8 S X R l b V B h d G g + U 2 V j d G l v b j E v T W 9 k d W x l X 0 5 h b W U v U H J v b W 9 0 Z W Q l M j B I Z W F k Z X J z P C 9 J d G V t U G F 0 a D 4 8 L 0 l 0 Z W 1 M b 2 N h d G l v b j 4 8 U 3 R h Y m x l R W 5 0 c m l l c y A v P j w v S X R l b T 4 8 S X R l b T 4 8 S X R l b U x v Y 2 F 0 a W 9 u P j x J d G V t V H l w Z T 5 G b 3 J t d W x h P C 9 J d G V t V H l w Z T 4 8 S X R l b V B h d G g + U 2 V j d G l v b j E v T W 9 k d W x l X 0 5 h b W U v Q 2 h h b m d l Z C U y M F R 5 c G U x P C 9 J d G V t U G F 0 a D 4 8 L 0 l 0 Z W 1 M b 2 N h d G l v b j 4 8 U 3 R h Y m x l R W 5 0 c m l l c y A v P j w v S X R l b T 4 8 S X R l b T 4 8 S X R l b U x v Y 2 F 0 a W 9 u P j x J d G V t V H l w Z T 5 G b 3 J t d W x h P C 9 J d G V t V H l w Z T 4 8 S X R l b V B h d G g + U 2 V j d G l v b j E v V G F i b G U z 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1 I i A v P j x F b n R y e S B U e X B l P S J S Z W N v d m V y e V R h c m d l d E N v b H V t b i I g V m F s d W U 9 I m w x I i A v P j x F b n R y e S B U e X B l P S J S Z W N v d m V y e V R h c m d l d F J v d y 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E 5 L T A 3 L T E y V D A 4 O j E 2 O j A x L j g 5 M j M 2 M T Z a I i A v P j x F b n R y e S B U e X B l P S J G a W x s Q 2 9 s d W 1 u V H l w Z X M i I F Z h b H V l P S J z Q m c 9 P S I g L z 4 8 R W 5 0 c n k g V H l w Z T 0 i R m l s b E N v b H V t b k 5 h b W V z I i B W Y W x 1 Z T 0 i c 1 s m c X V v d D s g T W 9 k d W x l I E 5 h b W U m c X V v d D t d I i A v P j x F b n R y e S B U e X B l P S J G a W x s U 3 R h d H V z I i B W Y W x 1 Z T 0 i c 0 N v b X B s Z X R l I i A v P j x F b n R y e S B U e X B l P S J S Z W x h d G l v b n N o a X B J b m Z v Q 2 9 u d G F p b m V y I i B W Y W x 1 Z T 0 i c 3 s m c X V v d D t j b 2 x 1 b W 5 D b 3 V u d C Z x d W 9 0 O z o x L C Z x d W 9 0 O 2 t l e U N v b H V t b k 5 h b W V z J n F 1 b 3 Q 7 O l s m c X V v d D s g T W 9 k d W x l I E 5 h b W U m c X V v d D t d L C Z x d W 9 0 O 3 F 1 Z X J 5 U m V s Y X R p b 2 5 z a G l w c y Z x d W 9 0 O z p b X S w m c X V v d D t j b 2 x 1 b W 5 J Z G V u d G l 0 a W V z J n F 1 b 3 Q 7 O l s m c X V v d D t T Z W N 0 a W 9 u M S 9 U Y W J s Z T M v Q 2 h h b m d l Z C B U e X B l L n s g T W 9 k d W x l I E 5 h b W U s M H 0 m c X V v d D t d L C Z x d W 9 0 O 0 N v b H V t b k N v d W 5 0 J n F 1 b 3 Q 7 O j E s J n F 1 b 3 Q 7 S 2 V 5 Q 2 9 s d W 1 u T m F t Z X M m c X V v d D s 6 W y Z x d W 9 0 O y B N b 2 R 1 b G U g T m F t Z S Z x d W 9 0 O 1 0 s J n F 1 b 3 Q 7 Q 2 9 s d W 1 u S W R l b n R p d G l l c y Z x d W 9 0 O z p b J n F 1 b 3 Q 7 U 2 V j d G l v b j E v V G F i b G U z L 0 N o Y W 5 n Z W Q g V H l w Z S 5 7 I E 1 v Z H V s Z S B O Y W 1 l 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z L 1 J l b W 9 2 Z W Q l M j B E d X B s a W N h d G V z P C 9 J d G V t U G F 0 a D 4 8 L 0 l 0 Z W 1 M b 2 N h d G l v b j 4 8 U 3 R h Y m x l R W 5 0 c m l l c y A v P j w v S X R l b T 4 8 L 0 l 0 Z W 1 z P j w v T G 9 j Y W x Q Y W N r Y W d l T W V 0 Y W R h d G F G a W x l P h Y A A A B Q S w U G A A A A A A A A A A A A A A A A A A A A A A A A 2 g A A A A E A A A D Q j J 3 f A R X R E Y x 6 A M B P w p f r A Q A A A L c 3 f 2 q x w V B I h 2 7 Y K e 3 A 5 P U A A A A A A g A A A A A A A 2 Y A A M A A A A A Q A A A A K t U 1 3 t Q / H p j b 1 M P i e R Q e e w A A A A A E g A A A o A A A A B A A A A B V 3 n H I L g v H x I N u m 9 L g 6 g U + U A A A A A D c D Y q Y 0 B c 1 P q x D w J / z q Q h A B M B b z Z a F u 5 W V m P H X v M C c f I u 4 T 8 V W 1 e g 3 6 J G v m G t u c K i M A 6 h 4 o W T a C o O n d 3 j j C h + 4 m P J N Q E Q M q C 9 7 z k F x 1 S J 5 F A A A A F S u / D W l S g S g d 6 U V 9 / b a w O E w 1 x K P < / D a t a M a s h u p > 
</file>

<file path=customXml/item3.xml><?xml version="1.0" encoding="utf-8"?>
<p:properties xmlns:p="http://schemas.microsoft.com/office/2006/metadata/properties" xmlns:xsi="http://www.w3.org/2001/XMLSchema-instance" xmlns:pc="http://schemas.microsoft.com/office/infopath/2007/PartnerControls">
  <documentManagement>
    <_dlc_DocId xmlns="a03ac030-8fc0-429e-a59d-aec15056182b">3NAZ7T4E3CZ3-539361286-687</_dlc_DocId>
    <_dlc_DocIdUrl xmlns="a03ac030-8fc0-429e-a59d-aec15056182b">
      <Url>https://tgf.sharepoint.com/sites/TSA2F1/A2FD/_layouts/15/DocIdRedir.aspx?ID=3NAZ7T4E3CZ3-539361286-687</Url>
      <Description>3NAZ7T4E3CZ3-539361286-687</Description>
    </_dlc_DocIdUrl>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DB1926E75FE6D448A94BA4FC7E9CAC0400EB82F3FDC0493647B521A7A424B5B012" ma:contentTypeVersion="5" ma:contentTypeDescription=" Working Document (0 years retention period)" ma:contentTypeScope="" ma:versionID="988ef2041f9b574b4153810260189b2d">
  <xsd:schema xmlns:xsd="http://www.w3.org/2001/XMLSchema" xmlns:xs="http://www.w3.org/2001/XMLSchema" xmlns:p="http://schemas.microsoft.com/office/2006/metadata/properties" xmlns:ns2="a03ac030-8fc0-429e-a59d-aec15056182b" xmlns:ns3="http://schemas.microsoft.com/sharepoint/v4" xmlns:ns4="2219519e-2df8-4e68-9bc8-47ece53c639c" targetNamespace="http://schemas.microsoft.com/office/2006/metadata/properties" ma:root="true" ma:fieldsID="ccd14a736a2985a4fd4c1287b5566216" ns2:_="" ns3:_="" ns4:_="">
    <xsd:import namespace="a03ac030-8fc0-429e-a59d-aec15056182b"/>
    <xsd:import namespace="http://schemas.microsoft.com/sharepoint/v4"/>
    <xsd:import namespace="2219519e-2df8-4e68-9bc8-47ece53c639c"/>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19519e-2df8-4e68-9bc8-47ece53c639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E4A77B7-EF83-4ED6-B26F-1B6FA60FAC33}">
  <ds:schemaRefs>
    <ds:schemaRef ds:uri="http://schemas.microsoft.com/sharepoint/v3/contenttype/forms"/>
  </ds:schemaRefs>
</ds:datastoreItem>
</file>

<file path=customXml/itemProps2.xml><?xml version="1.0" encoding="utf-8"?>
<ds:datastoreItem xmlns:ds="http://schemas.openxmlformats.org/officeDocument/2006/customXml" ds:itemID="{2647E82C-1B1D-4BF7-A18F-340FBCF3B26E}">
  <ds:schemaRefs>
    <ds:schemaRef ds:uri="http://schemas.microsoft.com/DataMashup"/>
  </ds:schemaRefs>
</ds:datastoreItem>
</file>

<file path=customXml/itemProps3.xml><?xml version="1.0" encoding="utf-8"?>
<ds:datastoreItem xmlns:ds="http://schemas.openxmlformats.org/officeDocument/2006/customXml" ds:itemID="{FAFD8EB1-C9E7-4E6B-80BE-7056C8FD86F9}">
  <ds:schemaRefs>
    <ds:schemaRef ds:uri="http://purl.org/dc/dcmitype/"/>
    <ds:schemaRef ds:uri="2219519e-2df8-4e68-9bc8-47ece53c639c"/>
    <ds:schemaRef ds:uri="a03ac030-8fc0-429e-a59d-aec15056182b"/>
    <ds:schemaRef ds:uri="http://schemas.microsoft.com/office/2006/metadata/properties"/>
    <ds:schemaRef ds:uri="http://schemas.microsoft.com/sharepoint/v4"/>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C2B85C08-57A9-490B-BF9B-EA2F3CC17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http://schemas.microsoft.com/sharepoint/v4"/>
    <ds:schemaRef ds:uri="2219519e-2df8-4e68-9bc8-47ece53c6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42C3852-59EA-40AB-873F-7DBBDFC063D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95</vt:i4>
      </vt:variant>
    </vt:vector>
  </HeadingPairs>
  <TitlesOfParts>
    <vt:vector size="97" baseType="lpstr">
      <vt:lpstr>Instructions</vt:lpstr>
      <vt:lpstr>PAAR</vt:lpstr>
      <vt:lpstr>_02ad39f3_57e3_49df_801f_0b57a1bdfb84</vt:lpstr>
      <vt:lpstr>_02bdc5b6_f405_4455_84ca_aac645fac99a</vt:lpstr>
      <vt:lpstr>_0aba1aad_a2db_4f91_bf15_fb17938568c4</vt:lpstr>
      <vt:lpstr>_0b156c7e_5d2f_4042_9bc9_55e6ef8d1f9e</vt:lpstr>
      <vt:lpstr>_100e0d0a_853d_42fd_ac33_2c0488ef7758</vt:lpstr>
      <vt:lpstr>_108f5ad8_7393_426d_9f7c_bae12068cdd8</vt:lpstr>
      <vt:lpstr>_12f80f5d_30f8_40b3_940d_52e55da78e79</vt:lpstr>
      <vt:lpstr>_1380a560_8917_4a6c_8643_5eaf67a107ec</vt:lpstr>
      <vt:lpstr>_1beb92be_190d_487d_8ba8_7231ac46b0f6</vt:lpstr>
      <vt:lpstr>_1d959eb1_25e0_459c_be70_75087b3e8e5c</vt:lpstr>
      <vt:lpstr>_1e83f210_e875_4af6_91e5_ac9c698a0120</vt:lpstr>
      <vt:lpstr>_200601b2_d857_4b7b_b9c8_b4b1dcfdbead</vt:lpstr>
      <vt:lpstr>_246c9ece_37cf_4f3d_bb58_d0705dabf0a1</vt:lpstr>
      <vt:lpstr>_2a721706_e90e_49c0_9b1b_9fe9a5604342</vt:lpstr>
      <vt:lpstr>_2d92d753_f6bf_4a5c_b057_9dc6f5816fb7</vt:lpstr>
      <vt:lpstr>_2e0733e5_9f9a_4068_8140_d34067ae9602</vt:lpstr>
      <vt:lpstr>_2f6b97be_955e_4555_b176_24eda76d7f6e</vt:lpstr>
      <vt:lpstr>_36f9532d_a51f_4081_9b33_d12464ae83b3</vt:lpstr>
      <vt:lpstr>_37f5b219_b7be_4068_92cf_9912ba353f53</vt:lpstr>
      <vt:lpstr>_39458981_54f6_4afa_ad0b_1abb0155050c</vt:lpstr>
      <vt:lpstr>_3a17e598_913f_4164_9970_95748140b3f3</vt:lpstr>
      <vt:lpstr>_3bced8e2_f8b6_4fbd_833e_c9cd21a3bbd8</vt:lpstr>
      <vt:lpstr>_3ed08b87_0856_47c6_ac1b_a0f75fac0829</vt:lpstr>
      <vt:lpstr>_4165c931_ccea_48b3_b6b8_b79823fbb780</vt:lpstr>
      <vt:lpstr>_42f04d30_cada_454c_b1b6_632a2aba90a2</vt:lpstr>
      <vt:lpstr>_43011b08_5bec_4974_8f93_a93601785563</vt:lpstr>
      <vt:lpstr>_43f42dc0_b49b_49bb_adf2_ff4aa3aeb9af</vt:lpstr>
      <vt:lpstr>_4674e4d5_5bf9_49ef_89e0_66eecaf67bfc</vt:lpstr>
      <vt:lpstr>_47248bf4_333e_4cf5_ab12_1664f6307394</vt:lpstr>
      <vt:lpstr>_4a840919_0905_4a1f_b4c7_fac45d99a9b3</vt:lpstr>
      <vt:lpstr>_4b6deeee_22f4_4978_af46_2f3f3b997083</vt:lpstr>
      <vt:lpstr>_4bdaa627_e613_4884_884e_9af563e81977</vt:lpstr>
      <vt:lpstr>_4fcd4c75_0cb5_47e0_80dc_d4dc6d52d7ab</vt:lpstr>
      <vt:lpstr>_514f35f9_1e87_4a11_ae79_17984f0da986</vt:lpstr>
      <vt:lpstr>_5252a73d_22e0_4a08_acbd_c5c7556fb6db</vt:lpstr>
      <vt:lpstr>_540f1fe9_0285_4ef3_81d9_5887d6ae37cb</vt:lpstr>
      <vt:lpstr>_5af35f97_4d7e_4e31_a529_293afd51e986</vt:lpstr>
      <vt:lpstr>_5c2decfc_19a2_4428_8964_baa83343b66f</vt:lpstr>
      <vt:lpstr>_616a9b6c_adcb_465e_9d12_aece5062f9ff</vt:lpstr>
      <vt:lpstr>_63a6d78c_0d06_428d_b1d8_7f467af58f32</vt:lpstr>
      <vt:lpstr>_6a4d5129_3c60_4b5c_99fa_99f187281ae6</vt:lpstr>
      <vt:lpstr>_6b9feab1_8a4e_4def_b9ea_d11b120def49</vt:lpstr>
      <vt:lpstr>_6c64e49b_420c_49d6_91eb_6f53bed8c310</vt:lpstr>
      <vt:lpstr>_6fab634e_ba2b_4907_88c0_020129f5d1d5</vt:lpstr>
      <vt:lpstr>_6fb8cdbb_658c_42c9_baa9_287e8003cb95</vt:lpstr>
      <vt:lpstr>_720d31b9_1eed_4b0b_9a73_79810b734349</vt:lpstr>
      <vt:lpstr>_735757ee_ca56_403a_ba6d_821953adfaa1</vt:lpstr>
      <vt:lpstr>_76895d3d_8612_4598_992e_68a7a3b1bec0</vt:lpstr>
      <vt:lpstr>_77e8fde8_f32c_4bc9_9276_d7590ae5c138</vt:lpstr>
      <vt:lpstr>_77efa5dd_9430_4266_9106_060c94e3525f</vt:lpstr>
      <vt:lpstr>_83b4b2b1_91da_4273_bb28_92579fd58b98</vt:lpstr>
      <vt:lpstr>_84f4f1c9_46d9_4d50_a578_70a0e140218e</vt:lpstr>
      <vt:lpstr>_8a19c987_bb5e_4dd5_b228_3f858988819f</vt:lpstr>
      <vt:lpstr>_8a4875f0_12c9_4b27_9d65_fc9de4040357</vt:lpstr>
      <vt:lpstr>_92fd79a5_236d_4c37_8d93_672656baa59d</vt:lpstr>
      <vt:lpstr>_94903140_df63_4838_b151_057f4b07305d</vt:lpstr>
      <vt:lpstr>_955d5dfa_899b_4044_bb68_9f852088faad</vt:lpstr>
      <vt:lpstr>_98683e66_00c0_4421_8d8e_08e5bd010020</vt:lpstr>
      <vt:lpstr>_98e9a85d_eea9_4a6f_9d7b_2208ff60b346</vt:lpstr>
      <vt:lpstr>_9b1a1afa_6ff0_4b63_99c7_81e1448db497</vt:lpstr>
      <vt:lpstr>_9be834b4_a26b_4262_908b_a17288c66a03</vt:lpstr>
      <vt:lpstr>_9dca9c75_8637_4106_a7b1_ad0381862a53</vt:lpstr>
      <vt:lpstr>_9fab802b_0c12_4609_9f3c_8910b7c9e5c8</vt:lpstr>
      <vt:lpstr>_a675865b_d1cf_41a8_b436_12dfc45ca429</vt:lpstr>
      <vt:lpstr>_ae238f09_06b7_4710_962a_a5f6a9de8456</vt:lpstr>
      <vt:lpstr>_b08a4c41_6e06_41b4_8de7_d7d4c4a5b0d0</vt:lpstr>
      <vt:lpstr>_b1e6fc1c_8ed8_4170_9175_366ea26d1fbd</vt:lpstr>
      <vt:lpstr>_b49f5148_45f2_4444_969f_cb60a476e6aa</vt:lpstr>
      <vt:lpstr>_ba4716e8_d1f2_4b6f_a64b_6cd058691c18</vt:lpstr>
      <vt:lpstr>_bc7903d4_63ad_46e5_8193_415282ed7994</vt:lpstr>
      <vt:lpstr>_bd1a71fb_21a6_4736_8941_5128f28a0c38</vt:lpstr>
      <vt:lpstr>_c33428e4_6095_46db_b4fd_df3facaf1c60</vt:lpstr>
      <vt:lpstr>_c42e2362_c27a_4990_84c5_bf06079e3898</vt:lpstr>
      <vt:lpstr>_c4b1b70f_1237_4bc6_aac4_6ff4977dfc62</vt:lpstr>
      <vt:lpstr>_cf51b15d_67aa_47fe_831c_8acb1e0e9d34</vt:lpstr>
      <vt:lpstr>_d60c1176_8250_4608_ba63_a3aa2999088d</vt:lpstr>
      <vt:lpstr>_e25ecbd0_9feb_4e3e_9eba_16e28d17c524</vt:lpstr>
      <vt:lpstr>_e61f5e65_2380_4c24_a2fc_986f3a3bdaa3</vt:lpstr>
      <vt:lpstr>_e7531f29_fe42_42f2_b46f_bfe48c63b6bb</vt:lpstr>
      <vt:lpstr>_f286ecd9_5053_4e73_b002_325ea2e11a14</vt:lpstr>
      <vt:lpstr>_f6b2f159_6c81_4d6a_82a6_2d671899269c</vt:lpstr>
      <vt:lpstr>_fcb0a822_ddff_4280_a0bf_4334a6e3465f</vt:lpstr>
      <vt:lpstr>_ffcb7369_0e6a_488d_b74d_d05766e525a6</vt:lpstr>
      <vt:lpstr>Modules!Извлечь</vt:lpstr>
      <vt:lpstr>'Add Info-Info Supp-Info Ad'!Область_печати</vt:lpstr>
      <vt:lpstr>'Additional Info (EN)'!Область_печати</vt:lpstr>
      <vt:lpstr>PAAR!Область_печати</vt:lpstr>
      <vt:lpstr>'PAAR (EN)'!Область_печати</vt:lpstr>
      <vt:lpstr>AIM_Funding_Request__c.AIM_Funding_Request_Currency__c</vt:lpstr>
      <vt:lpstr>AIM_Funding_Request__c.AIM_TRP_Review_Outcome__c</vt:lpstr>
      <vt:lpstr>L1FR_PAAR_UQD_Intervention__c.L1FR_Applicant_Priority_Rating__c</vt:lpstr>
      <vt:lpstr>L1FR_PAAR_UQD_Intervention__c.L1FR_Status__c</vt:lpstr>
      <vt:lpstr>L1FR_PAAR_UQD_Intervention__c.L1FR_TRP_Priority__c</vt:lpstr>
      <vt:lpstr>PICKLISTKEYVALUEPAIR</vt:lpstr>
      <vt:lpstr>XAuthorInvalidPicklistData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Shreya Gurubacharya</dc:creator>
  <cp:lastModifiedBy>Anna Katasonova</cp:lastModifiedBy>
  <dcterms:created xsi:type="dcterms:W3CDTF">2018-07-31T08:09:43Z</dcterms:created>
  <dcterms:modified xsi:type="dcterms:W3CDTF">2020-03-23T12:45:05Z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0x010100DB1926E75FE6D448A94BA4FC7E9CAC0400EB82F3FDC0493647B521A7A424B5B012</vt:lpwstr>
  </property>
  <property fmtid="{D5CDD505-2E9C-101B-9397-08002B2CF9AE}" pid="3" name="_dlc_DocIdItemGuid">
    <vt:lpwstr>3d58d2e6-eb8c-4acb-b525-aebf403bbe8f</vt:lpwstr>
  </property>
  <property fmtid="{D5CDD505-2E9C-101B-9397-08002B2CF9AE}" pid="4" name="AuthorIds_UIVersion_3584">
    <vt:lpwstr>174</vt:lpwstr>
  </property>
  <property fmtid="{D5CDD505-2E9C-101B-9397-08002B2CF9AE}" pid="5" name="APPBUILDER_RUNTIME_FILE">
    <vt:lpwstr>true</vt:lpwstr>
  </property>
</Properties>
</file>