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charts/style1.xml" ContentType="application/vnd.ms-office.chartstyle+xml"/>
  <Override PartName="/xl/charts/colors1.xml" ContentType="application/vnd.ms-office.chartcolorstyle+xml"/>
  <Override PartName="/xl/charts/chart5.xml" ContentType="application/vnd.openxmlformats-officedocument.drawingml.chart+xml"/>
  <Override PartName="/xl/charts/style2.xml" ContentType="application/vnd.ms-office.chartstyle+xml"/>
  <Override PartName="/xl/charts/colors2.xml" ContentType="application/vnd.ms-office.chartcolorstyle+xml"/>
  <Override PartName="/xl/charts/chart6.xml" ContentType="application/vnd.openxmlformats-officedocument.drawingml.chart+xml"/>
  <Override PartName="/xl/charts/style3.xml" ContentType="application/vnd.ms-office.chartstyle+xml"/>
  <Override PartName="/xl/charts/colors3.xml" ContentType="application/vnd.ms-office.chartcolorstyle+xml"/>
  <Override PartName="/xl/charts/chart7.xml" ContentType="application/vnd.openxmlformats-officedocument.drawingml.chart+xml"/>
  <Override PartName="/xl/charts/style4.xml" ContentType="application/vnd.ms-office.chartstyle+xml"/>
  <Override PartName="/xl/charts/colors4.xml" ContentType="application/vnd.ms-office.chartcolorstyle+xml"/>
  <Override PartName="/xl/charts/chart8.xml" ContentType="application/vnd.openxmlformats-officedocument.drawingml.chart+xml"/>
  <Override PartName="/xl/charts/style5.xml" ContentType="application/vnd.ms-office.chartstyle+xml"/>
  <Override PartName="/xl/charts/colors5.xml" ContentType="application/vnd.ms-office.chartcolorstyle+xml"/>
  <Override PartName="/xl/drawings/drawing7.xml" ContentType="application/vnd.openxmlformats-officedocument.drawing+xml"/>
  <Override PartName="/xl/charts/chart9.xml" ContentType="application/vnd.openxmlformats-officedocument.drawingml.chart+xml"/>
  <Override PartName="/xl/charts/style6.xml" ContentType="application/vnd.ms-office.chartstyle+xml"/>
  <Override PartName="/xl/charts/colors6.xml" ContentType="application/vnd.ms-office.chartcolorstyle+xml"/>
  <Override PartName="/xl/charts/chart10.xml" ContentType="application/vnd.openxmlformats-officedocument.drawingml.chart+xml"/>
  <Override PartName="/xl/charts/style7.xml" ContentType="application/vnd.ms-office.chartstyle+xml"/>
  <Override PartName="/xl/charts/colors7.xml" ContentType="application/vnd.ms-office.chartcolorstyle+xml"/>
  <Override PartName="/xl/charts/chart11.xml" ContentType="application/vnd.openxmlformats-officedocument.drawingml.chart+xml"/>
  <Override PartName="/xl/charts/style8.xml" ContentType="application/vnd.ms-office.chartstyle+xml"/>
  <Override PartName="/xl/charts/colors8.xml" ContentType="application/vnd.ms-office.chartcolorstyle+xml"/>
  <Override PartName="/xl/charts/chart12.xml" ContentType="application/vnd.openxmlformats-officedocument.drawingml.chart+xml"/>
  <Override PartName="/xl/charts/style9.xml" ContentType="application/vnd.ms-office.chartstyle+xml"/>
  <Override PartName="/xl/charts/colors9.xml" ContentType="application/vnd.ms-office.chartcolorstyle+xml"/>
  <Override PartName="/xl/charts/chart13.xml" ContentType="application/vnd.openxmlformats-officedocument.drawingml.chart+xml"/>
  <Override PartName="/xl/charts/style10.xml" ContentType="application/vnd.ms-office.chartstyle+xml"/>
  <Override PartName="/xl/charts/colors10.xml" ContentType="application/vnd.ms-office.chartcolorstyle+xml"/>
  <Override PartName="/xl/charts/chart14.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8.xml" ContentType="application/vnd.openxmlformats-officedocument.drawing+xml"/>
  <Override PartName="/xl/drawings/drawing9.xml" ContentType="application/vnd.openxmlformats-officedocument.drawing+xml"/>
  <Override PartName="/xl/charts/chart15.xml" ContentType="application/vnd.openxmlformats-officedocument.drawingml.chart+xml"/>
  <Override PartName="/xl/drawings/drawing10.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i.babicheva\United Nations Development Programme\GF.UNDP.KG Public - Documents\General\CCM Dashboard\HIV-TB\"/>
    </mc:Choice>
  </mc:AlternateContent>
  <bookViews>
    <workbookView xWindow="0" yWindow="0" windowWidth="28800" windowHeight="11730" tabRatio="793" activeTab="8"/>
  </bookViews>
  <sheets>
    <sheet name="Меню" sheetId="1" r:id="rId1"/>
    <sheet name="Показатели" sheetId="45" r:id="rId2"/>
    <sheet name="Ввод данных" sheetId="29" r:id="rId3"/>
    <sheet name="Сведения о гранте" sheetId="27" r:id="rId4"/>
    <sheet name="Финансирование" sheetId="30" r:id="rId5"/>
    <sheet name="Управление" sheetId="35" r:id="rId6"/>
    <sheet name="Программа" sheetId="37" r:id="rId7"/>
    <sheet name="Рекомендации" sheetId="42" r:id="rId8"/>
    <sheet name="Действия" sheetId="39" r:id="rId9"/>
    <sheet name="Установки" sheetId="32" state="hidden" r:id="rId10"/>
    <sheet name="Акронимы" sheetId="46" state="hidden" r:id="rId11"/>
    <sheet name="Лист1" sheetId="47" r:id="rId12"/>
  </sheets>
  <definedNames>
    <definedName name="Component">Установки!$B$9:$B$14</definedName>
    <definedName name="Countries">Установки!$J$9:$J$143</definedName>
    <definedName name="Currency">Установки!$C$9:$C$11</definedName>
    <definedName name="LFA">Установки!$H$9:$H$22</definedName>
    <definedName name="Medicaments">Установки!$I$9:$I$30</definedName>
    <definedName name="PERIOD">Установки!$F$9:$F$21</definedName>
    <definedName name="Phase">Установки!$E$9:$E$13</definedName>
    <definedName name="PrintA">Действия!$A$2:$L$34</definedName>
    <definedName name="PrintDataF">'Ввод данных'!$A$25:$I$74</definedName>
    <definedName name="PrintDataM">'Ввод данных'!$A$76:$G$163</definedName>
    <definedName name="PrintF">Финансирование!$A$2:$M$31</definedName>
    <definedName name="PrintGD">'Сведения о гранте'!$A$2:$J$13</definedName>
    <definedName name="PrintM" localSheetId="8">Действия!$A$2:$L$6</definedName>
    <definedName name="PrintM">Управление!$A$2:$M$68</definedName>
    <definedName name="PrintP">Программа!$A$2:$P$56</definedName>
    <definedName name="PrintR">Рекомендации!$A$2:$N$41</definedName>
    <definedName name="Rating">Установки!$G$9:$G$14</definedName>
    <definedName name="Round">Установки!$D$9:$D$21</definedName>
    <definedName name="мва">Установки!$I$9:$I$30</definedName>
    <definedName name="_xlnm.Print_Area" localSheetId="8">Действия!$A$1:$L$43</definedName>
    <definedName name="_xlnm.Print_Area" localSheetId="6">Программа!$A$1:$Q$55</definedName>
    <definedName name="_xlnm.Print_Area" localSheetId="5">Управление!$A$1:$M$54</definedName>
    <definedName name="_xlnm.Print_Area" localSheetId="4">Финансирование!$A$2:$M$31</definedName>
  </definedNames>
  <calcPr calcId="162913"/>
</workbook>
</file>

<file path=xl/calcChain.xml><?xml version="1.0" encoding="utf-8"?>
<calcChain xmlns="http://schemas.openxmlformats.org/spreadsheetml/2006/main">
  <c r="K53" i="35" l="1"/>
  <c r="K50" i="35" l="1"/>
  <c r="C115" i="29" l="1"/>
  <c r="C114" i="29"/>
  <c r="K51" i="35" l="1"/>
  <c r="K52" i="35"/>
  <c r="F137" i="29" l="1"/>
  <c r="D135" i="29"/>
  <c r="G133" i="29"/>
  <c r="F25" i="37" l="1"/>
  <c r="H195" i="29" l="1"/>
  <c r="H196" i="29"/>
  <c r="H197" i="29"/>
  <c r="H198" i="29"/>
  <c r="H199" i="29"/>
  <c r="H200" i="29"/>
  <c r="G200" i="29"/>
  <c r="G199" i="29"/>
  <c r="G198" i="29"/>
  <c r="G197" i="29"/>
  <c r="G196" i="29"/>
  <c r="G195" i="29"/>
  <c r="C116" i="29" l="1"/>
  <c r="F116" i="29" l="1"/>
  <c r="F115" i="29"/>
  <c r="F114" i="29"/>
  <c r="D125" i="29"/>
  <c r="F125" i="29" s="1"/>
  <c r="H125" i="29" s="1"/>
  <c r="M57" i="35"/>
  <c r="F139" i="29"/>
  <c r="H139" i="29" s="1"/>
  <c r="F140" i="29"/>
  <c r="H140" i="29" s="1"/>
  <c r="D138" i="29"/>
  <c r="F144" i="29"/>
  <c r="H144" i="29" s="1"/>
  <c r="J144" i="29" s="1"/>
  <c r="X34" i="37"/>
  <c r="W34" i="37"/>
  <c r="V34" i="37"/>
  <c r="U34" i="37"/>
  <c r="T34" i="37"/>
  <c r="M51" i="35"/>
  <c r="M52" i="35"/>
  <c r="M53" i="35"/>
  <c r="M50" i="35"/>
  <c r="H137" i="29"/>
  <c r="D123" i="29"/>
  <c r="F123" i="29"/>
  <c r="H123" i="29" s="1"/>
  <c r="D124" i="29"/>
  <c r="F124" i="29" s="1"/>
  <c r="H124" i="29" s="1"/>
  <c r="D126" i="29"/>
  <c r="F126" i="29" s="1"/>
  <c r="H126" i="29" s="1"/>
  <c r="D127" i="29"/>
  <c r="F127" i="29" s="1"/>
  <c r="H127" i="29" s="1"/>
  <c r="D128" i="29"/>
  <c r="F128" i="29" s="1"/>
  <c r="H128" i="29" s="1"/>
  <c r="D129" i="29"/>
  <c r="F129" i="29" s="1"/>
  <c r="H129" i="29" s="1"/>
  <c r="D130" i="29"/>
  <c r="F130" i="29" s="1"/>
  <c r="H130" i="29" s="1"/>
  <c r="D131" i="29"/>
  <c r="F131" i="29" s="1"/>
  <c r="H131" i="29" s="1"/>
  <c r="D132" i="29"/>
  <c r="F132" i="29" s="1"/>
  <c r="H132" i="29" s="1"/>
  <c r="D133" i="29"/>
  <c r="F133" i="29" s="1"/>
  <c r="H133" i="29" s="1"/>
  <c r="D134" i="29"/>
  <c r="F134" i="29" s="1"/>
  <c r="H134" i="29" s="1"/>
  <c r="F135" i="29"/>
  <c r="H135" i="29" s="1"/>
  <c r="D136" i="29"/>
  <c r="F136" i="29" s="1"/>
  <c r="H136" i="29" s="1"/>
  <c r="M71" i="35"/>
  <c r="M70" i="35"/>
  <c r="M69" i="35"/>
  <c r="F157" i="29"/>
  <c r="H157" i="29" s="1"/>
  <c r="J157" i="29" s="1"/>
  <c r="E115" i="29"/>
  <c r="M56" i="35"/>
  <c r="M58" i="35"/>
  <c r="M59" i="35"/>
  <c r="M60" i="35"/>
  <c r="M61" i="35"/>
  <c r="M62" i="35"/>
  <c r="M63" i="35"/>
  <c r="M64" i="35"/>
  <c r="M65" i="35"/>
  <c r="M66" i="35"/>
  <c r="M67" i="35"/>
  <c r="M68" i="35"/>
  <c r="M72" i="35"/>
  <c r="M54" i="35"/>
  <c r="M55" i="35"/>
  <c r="B52" i="37"/>
  <c r="F158" i="29"/>
  <c r="H158" i="29" s="1"/>
  <c r="J158" i="29" s="1"/>
  <c r="F142" i="29"/>
  <c r="H142" i="29" s="1"/>
  <c r="J142" i="29" s="1"/>
  <c r="F143" i="29"/>
  <c r="H143" i="29" s="1"/>
  <c r="J143" i="29" s="1"/>
  <c r="F145" i="29"/>
  <c r="H145" i="29" s="1"/>
  <c r="J145" i="29" s="1"/>
  <c r="F146" i="29"/>
  <c r="H146" i="29" s="1"/>
  <c r="J146" i="29" s="1"/>
  <c r="F147" i="29"/>
  <c r="H147" i="29" s="1"/>
  <c r="J147" i="29" s="1"/>
  <c r="F148" i="29"/>
  <c r="H148" i="29" s="1"/>
  <c r="J148" i="29" s="1"/>
  <c r="F149" i="29"/>
  <c r="H149" i="29" s="1"/>
  <c r="J149" i="29" s="1"/>
  <c r="F150" i="29"/>
  <c r="H150" i="29"/>
  <c r="J150" i="29" s="1"/>
  <c r="F151" i="29"/>
  <c r="H151" i="29" s="1"/>
  <c r="J151" i="29" s="1"/>
  <c r="F152" i="29"/>
  <c r="H152" i="29" s="1"/>
  <c r="J152" i="29" s="1"/>
  <c r="F153" i="29"/>
  <c r="H153" i="29" s="1"/>
  <c r="J153" i="29" s="1"/>
  <c r="F154" i="29"/>
  <c r="H154" i="29" s="1"/>
  <c r="J154" i="29" s="1"/>
  <c r="F155" i="29"/>
  <c r="H155" i="29" s="1"/>
  <c r="J155" i="29" s="1"/>
  <c r="F156" i="29"/>
  <c r="H156" i="29" s="1"/>
  <c r="J156" i="29" s="1"/>
  <c r="F141" i="29"/>
  <c r="H141" i="29"/>
  <c r="J141" i="29" s="1"/>
  <c r="B28" i="35"/>
  <c r="B50" i="37"/>
  <c r="B51" i="37"/>
  <c r="B53" i="37"/>
  <c r="B54" i="37"/>
  <c r="B55" i="37"/>
  <c r="D105" i="29"/>
  <c r="D106" i="29"/>
  <c r="D104" i="29"/>
  <c r="X33" i="37"/>
  <c r="W33" i="37"/>
  <c r="V33" i="37"/>
  <c r="U33" i="37"/>
  <c r="T33" i="37"/>
  <c r="X32" i="37"/>
  <c r="W32" i="37"/>
  <c r="V32" i="37"/>
  <c r="U32" i="37"/>
  <c r="T32" i="37"/>
  <c r="X29" i="37"/>
  <c r="W29" i="37"/>
  <c r="V29" i="37"/>
  <c r="U29" i="37"/>
  <c r="T29" i="37"/>
  <c r="X28" i="37"/>
  <c r="W28" i="37"/>
  <c r="V28" i="37"/>
  <c r="U28" i="37"/>
  <c r="T28" i="37"/>
  <c r="AA26" i="37"/>
  <c r="X26" i="37"/>
  <c r="W26" i="37"/>
  <c r="V26" i="37"/>
  <c r="U26" i="37"/>
  <c r="T26" i="37"/>
  <c r="AA25" i="37"/>
  <c r="X25" i="37"/>
  <c r="W25" i="37"/>
  <c r="V25" i="37"/>
  <c r="U25" i="37"/>
  <c r="T25" i="37"/>
  <c r="AF23" i="37"/>
  <c r="AE23" i="37"/>
  <c r="AD23" i="37"/>
  <c r="AC23" i="37"/>
  <c r="AB23" i="37"/>
  <c r="X23" i="37"/>
  <c r="W23" i="37"/>
  <c r="V23" i="37"/>
  <c r="U23" i="37"/>
  <c r="T23" i="37"/>
  <c r="I54" i="35"/>
  <c r="I32" i="35"/>
  <c r="D90" i="29"/>
  <c r="E199" i="29"/>
  <c r="D199" i="29"/>
  <c r="A199" i="29"/>
  <c r="E197" i="29"/>
  <c r="D197" i="29"/>
  <c r="A197" i="29"/>
  <c r="E195" i="29"/>
  <c r="D195" i="29"/>
  <c r="A195" i="29"/>
  <c r="H203" i="29"/>
  <c r="G223" i="29"/>
  <c r="H223" i="29"/>
  <c r="I223" i="29"/>
  <c r="J223" i="29"/>
  <c r="K223" i="29"/>
  <c r="L223" i="29"/>
  <c r="M223" i="29"/>
  <c r="N223" i="29"/>
  <c r="O223" i="29"/>
  <c r="P223" i="29"/>
  <c r="Q223" i="29"/>
  <c r="A224" i="29"/>
  <c r="D224" i="29"/>
  <c r="E224" i="29"/>
  <c r="G224" i="29"/>
  <c r="H224" i="29"/>
  <c r="I224" i="29"/>
  <c r="J224" i="29"/>
  <c r="K224" i="29"/>
  <c r="L224" i="29"/>
  <c r="M224" i="29"/>
  <c r="N224" i="29"/>
  <c r="O224" i="29"/>
  <c r="P224" i="29"/>
  <c r="Q224" i="29"/>
  <c r="G225" i="29"/>
  <c r="H225" i="29"/>
  <c r="I225" i="29"/>
  <c r="J225" i="29"/>
  <c r="K225" i="29"/>
  <c r="L225" i="29"/>
  <c r="M225" i="29"/>
  <c r="N225" i="29"/>
  <c r="O225" i="29"/>
  <c r="P225" i="29"/>
  <c r="Q225" i="29"/>
  <c r="A226" i="29"/>
  <c r="D226" i="29"/>
  <c r="E226" i="29"/>
  <c r="G226" i="29"/>
  <c r="H226" i="29"/>
  <c r="I226" i="29"/>
  <c r="J226" i="29"/>
  <c r="K226" i="29"/>
  <c r="L226" i="29"/>
  <c r="M226" i="29"/>
  <c r="N226" i="29"/>
  <c r="O226" i="29"/>
  <c r="P226" i="29"/>
  <c r="Q226" i="29"/>
  <c r="G227" i="29"/>
  <c r="H227" i="29"/>
  <c r="I227" i="29"/>
  <c r="J227" i="29"/>
  <c r="K227" i="29"/>
  <c r="L227" i="29"/>
  <c r="M227" i="29"/>
  <c r="N227" i="29"/>
  <c r="O227" i="29"/>
  <c r="P227" i="29"/>
  <c r="Q227" i="29"/>
  <c r="A228" i="29"/>
  <c r="D228" i="29"/>
  <c r="E228" i="29"/>
  <c r="G228" i="29"/>
  <c r="H228" i="29"/>
  <c r="I228" i="29"/>
  <c r="J228" i="29"/>
  <c r="K228" i="29"/>
  <c r="L228" i="29"/>
  <c r="M228" i="29"/>
  <c r="N228" i="29"/>
  <c r="O228" i="29"/>
  <c r="P228" i="29"/>
  <c r="Q228" i="29"/>
  <c r="G229" i="29"/>
  <c r="H229" i="29"/>
  <c r="I229" i="29"/>
  <c r="J229" i="29"/>
  <c r="K229" i="29"/>
  <c r="L229" i="29"/>
  <c r="M229" i="29"/>
  <c r="N229" i="29"/>
  <c r="O229" i="29"/>
  <c r="P229" i="29"/>
  <c r="Q229" i="29"/>
  <c r="F83" i="29"/>
  <c r="F84" i="29"/>
  <c r="E116" i="29"/>
  <c r="B33" i="29"/>
  <c r="Q29" i="29"/>
  <c r="B34" i="29"/>
  <c r="C34" i="29"/>
  <c r="D34" i="29"/>
  <c r="E34" i="29"/>
  <c r="B56" i="29"/>
  <c r="E56" i="29" s="1"/>
  <c r="C56" i="29"/>
  <c r="I27" i="47"/>
  <c r="I28" i="47"/>
  <c r="G29" i="47"/>
  <c r="G31" i="47"/>
  <c r="G27" i="47"/>
  <c r="G28" i="47"/>
  <c r="G26" i="47"/>
  <c r="F20" i="47"/>
  <c r="G19" i="47"/>
  <c r="G18" i="47"/>
  <c r="D22" i="47"/>
  <c r="E19" i="47"/>
  <c r="E20" i="47"/>
  <c r="E18" i="47"/>
  <c r="F14" i="47"/>
  <c r="E14" i="47"/>
  <c r="K10" i="47"/>
  <c r="J10" i="47"/>
  <c r="C14" i="47"/>
  <c r="D13" i="47"/>
  <c r="D12" i="47"/>
  <c r="D11" i="47"/>
  <c r="D6" i="47"/>
  <c r="C6" i="47"/>
  <c r="D64" i="29"/>
  <c r="D63" i="29"/>
  <c r="D62" i="29"/>
  <c r="D61" i="29"/>
  <c r="H164" i="29"/>
  <c r="D12" i="42"/>
  <c r="D41" i="42"/>
  <c r="D34" i="42"/>
  <c r="D35" i="42"/>
  <c r="D36" i="42"/>
  <c r="D37" i="42"/>
  <c r="D38" i="42"/>
  <c r="D39" i="42"/>
  <c r="D40" i="42"/>
  <c r="D33" i="42"/>
  <c r="D32" i="42"/>
  <c r="D31" i="42"/>
  <c r="D30" i="42"/>
  <c r="D29" i="42"/>
  <c r="D24" i="42"/>
  <c r="D23" i="42"/>
  <c r="D22" i="42"/>
  <c r="D21" i="42"/>
  <c r="D20" i="42"/>
  <c r="D19" i="42"/>
  <c r="D13" i="42"/>
  <c r="D11" i="42"/>
  <c r="B13" i="27"/>
  <c r="D10" i="27"/>
  <c r="B10" i="27"/>
  <c r="B9" i="27"/>
  <c r="B8" i="45"/>
  <c r="B23" i="45"/>
  <c r="B2" i="37"/>
  <c r="B2" i="35"/>
  <c r="B2" i="45"/>
  <c r="B3" i="27"/>
  <c r="B3" i="32" s="1"/>
  <c r="B2" i="30"/>
  <c r="B2" i="1"/>
  <c r="B2" i="39"/>
  <c r="B2" i="42"/>
  <c r="K3" i="30"/>
  <c r="M3" i="30"/>
  <c r="A32" i="29"/>
  <c r="B3" i="39"/>
  <c r="B3" i="42"/>
  <c r="C4" i="42"/>
  <c r="B4" i="1"/>
  <c r="C3" i="37"/>
  <c r="B3" i="37"/>
  <c r="B3" i="30"/>
  <c r="B6" i="27"/>
  <c r="C4" i="30"/>
  <c r="C4" i="35"/>
  <c r="C4" i="37"/>
  <c r="C4" i="39"/>
  <c r="D60" i="29"/>
  <c r="C38" i="29"/>
  <c r="B38" i="29"/>
  <c r="B9" i="45"/>
  <c r="K3" i="35"/>
  <c r="M3" i="35"/>
  <c r="I11" i="27"/>
  <c r="B12" i="27"/>
  <c r="C3" i="35"/>
  <c r="B3" i="35"/>
  <c r="B4" i="35"/>
  <c r="E4" i="35"/>
  <c r="K4" i="35"/>
  <c r="M4" i="35"/>
  <c r="D5" i="35"/>
  <c r="L5" i="35"/>
  <c r="M5" i="35"/>
  <c r="B40" i="35"/>
  <c r="J3" i="39"/>
  <c r="L3" i="39"/>
  <c r="B4" i="39"/>
  <c r="E4" i="39"/>
  <c r="J4" i="39"/>
  <c r="L4" i="39"/>
  <c r="K5" i="39"/>
  <c r="L5" i="39"/>
  <c r="L3" i="42"/>
  <c r="M3" i="42"/>
  <c r="B4" i="42"/>
  <c r="E4" i="42"/>
  <c r="L4" i="42"/>
  <c r="M4" i="42"/>
  <c r="L5" i="42"/>
  <c r="M5" i="42"/>
  <c r="D14" i="42"/>
  <c r="O3" i="37"/>
  <c r="Q3" i="37"/>
  <c r="B4" i="37"/>
  <c r="E4" i="37"/>
  <c r="P4" i="37"/>
  <c r="Q4" i="37"/>
  <c r="D5" i="37"/>
  <c r="P5" i="37"/>
  <c r="Q5" i="37"/>
  <c r="B36" i="37"/>
  <c r="F36" i="37"/>
  <c r="L36" i="37"/>
  <c r="T51" i="37"/>
  <c r="U51" i="37"/>
  <c r="T52" i="37"/>
  <c r="U52" i="37"/>
  <c r="B4" i="30"/>
  <c r="E4" i="30"/>
  <c r="K4" i="30"/>
  <c r="M4" i="30"/>
  <c r="D5" i="30"/>
  <c r="L5" i="30"/>
  <c r="M5" i="30"/>
  <c r="J27" i="30"/>
  <c r="L27" i="30"/>
  <c r="M27" i="30"/>
  <c r="J28" i="30"/>
  <c r="L28" i="30"/>
  <c r="M28" i="30"/>
  <c r="J29" i="30"/>
  <c r="L29" i="30"/>
  <c r="M29" i="30"/>
  <c r="F6" i="27"/>
  <c r="D9" i="27"/>
  <c r="G9" i="27"/>
  <c r="I9" i="27"/>
  <c r="G10" i="27"/>
  <c r="B11" i="27"/>
  <c r="D11" i="27"/>
  <c r="G11" i="27"/>
  <c r="G12" i="27"/>
  <c r="G13" i="27"/>
  <c r="F35" i="29"/>
  <c r="H35" i="29"/>
  <c r="Q59" i="29"/>
  <c r="K35" i="29"/>
  <c r="M35" i="29"/>
  <c r="D92" i="29"/>
  <c r="B10" i="45"/>
  <c r="B11" i="45"/>
  <c r="B19" i="45"/>
  <c r="B20" i="45"/>
  <c r="B21" i="45"/>
  <c r="B22" i="45"/>
  <c r="B25" i="45"/>
  <c r="H4" i="1"/>
  <c r="I35" i="29"/>
  <c r="G35" i="29"/>
  <c r="Q35" i="29"/>
  <c r="J35" i="29"/>
  <c r="Q33" i="29"/>
  <c r="Q34" i="29"/>
  <c r="B35" i="29"/>
  <c r="Q58" i="29"/>
  <c r="L35" i="29"/>
  <c r="P60" i="29"/>
  <c r="C33" i="29"/>
  <c r="Q30" i="29" s="1"/>
  <c r="D14" i="47"/>
  <c r="F22" i="47"/>
  <c r="AF25" i="37"/>
  <c r="AC25" i="37"/>
  <c r="AB25" i="37"/>
  <c r="AE25" i="37"/>
  <c r="AD25" i="37"/>
  <c r="AE26" i="37"/>
  <c r="AD26" i="37"/>
  <c r="AF26" i="37"/>
  <c r="AC26" i="37"/>
  <c r="AB26" i="37"/>
  <c r="D33" i="29"/>
  <c r="D35" i="29" s="1"/>
  <c r="E33" i="29"/>
  <c r="Q32" i="29" s="1"/>
  <c r="Q31" i="29"/>
  <c r="J136" i="29" l="1"/>
  <c r="M45" i="35"/>
  <c r="J135" i="29"/>
  <c r="M44" i="35"/>
  <c r="J133" i="29"/>
  <c r="M42" i="35"/>
  <c r="J132" i="29"/>
  <c r="M41" i="35"/>
  <c r="J131" i="29"/>
  <c r="M40" i="35"/>
  <c r="J130" i="29"/>
  <c r="M39" i="35"/>
  <c r="J129" i="29"/>
  <c r="M38" i="35"/>
  <c r="J128" i="29"/>
  <c r="M37" i="35"/>
  <c r="J127" i="29"/>
  <c r="M36" i="35"/>
  <c r="J126" i="29"/>
  <c r="M35" i="35"/>
  <c r="J124" i="29"/>
  <c r="M33" i="35"/>
  <c r="J123" i="29"/>
  <c r="M32" i="35"/>
  <c r="J137" i="29"/>
  <c r="M46" i="35"/>
  <c r="F138" i="29"/>
  <c r="H138" i="29" s="1"/>
  <c r="J140" i="29"/>
  <c r="M49" i="35"/>
  <c r="J139" i="29"/>
  <c r="M48" i="35"/>
  <c r="J125" i="29"/>
  <c r="M34" i="35"/>
  <c r="J138" i="29"/>
  <c r="M47" i="35"/>
  <c r="J134" i="29"/>
  <c r="M43" i="35"/>
  <c r="E35" i="29"/>
  <c r="B8" i="30"/>
  <c r="B18" i="35"/>
  <c r="J8" i="30"/>
  <c r="C35" i="29"/>
  <c r="I28" i="35"/>
  <c r="B7" i="35"/>
  <c r="J22" i="30"/>
  <c r="I18" i="35"/>
  <c r="B22" i="30"/>
  <c r="I7" i="35"/>
</calcChain>
</file>

<file path=xl/comments1.xml><?xml version="1.0" encoding="utf-8"?>
<comments xmlns="http://schemas.openxmlformats.org/spreadsheetml/2006/main">
  <authors>
    <author>mgleixner</author>
    <author>molszak</author>
  </authors>
  <commentList>
    <comment ref="A30" authorId="0" shapeId="0">
      <text>
        <r>
          <rPr>
            <sz val="8"/>
            <color indexed="81"/>
            <rFont val="Tahoma"/>
            <family val="2"/>
          </rPr>
          <t>To define your periods (eg. P1, P2, P3 etc or P9, P10, P11 etc) you need to unprotect the cells.</t>
        </r>
      </text>
    </comment>
    <comment ref="A81" authorId="1" shapeId="0">
      <text>
        <r>
          <rPr>
            <b/>
            <sz val="8"/>
            <color indexed="81"/>
            <rFont val="Tahoma"/>
            <family val="2"/>
          </rPr>
          <t xml:space="preserve">If data are not available, do not enter zeros; rather, leave the cells in the table blank. </t>
        </r>
      </text>
    </comment>
    <comment ref="A82" authorId="1" shapeId="0">
      <text>
        <r>
          <rPr>
            <b/>
            <sz val="8"/>
            <color indexed="81"/>
            <rFont val="Tahoma"/>
            <family val="2"/>
          </rPr>
          <t>If data are not available, do not enter zeros; rather, leave the cells in this table blank.</t>
        </r>
      </text>
    </comment>
    <comment ref="A83" authorId="1" shapeId="0">
      <text>
        <r>
          <rPr>
            <b/>
            <sz val="8"/>
            <color indexed="81"/>
            <rFont val="Tahoma"/>
            <family val="2"/>
          </rPr>
          <t xml:space="preserve">If data are not available, do not enter zeros; rather, leave the cells in the table blank. </t>
        </r>
      </text>
    </comment>
    <comment ref="A84" authorId="1" shapeId="0">
      <text>
        <r>
          <rPr>
            <b/>
            <sz val="8"/>
            <color indexed="81"/>
            <rFont val="Tahoma"/>
            <family val="2"/>
          </rPr>
          <t>If data are not available, do not enter zeros; rather, leave the cells in this table blank.</t>
        </r>
      </text>
    </comment>
    <comment ref="A91" authorId="0" shapeId="0">
      <text>
        <r>
          <rPr>
            <sz val="8"/>
            <color indexed="81"/>
            <rFont val="Tahoma"/>
            <family val="2"/>
          </rPr>
          <t xml:space="preserve">If data are not available, do not enter zeros; rather, leave the cells in this table blank. </t>
        </r>
      </text>
    </comment>
    <comment ref="A92" authorId="0" shapeId="0">
      <text>
        <r>
          <rPr>
            <sz val="8"/>
            <color indexed="81"/>
            <rFont val="Tahoma"/>
            <family val="2"/>
          </rPr>
          <t xml:space="preserve">If data are not available, do not enter zeros; rather, leave the cells in this table blank. </t>
        </r>
      </text>
    </comment>
    <comment ref="A110" authorId="0" shapeId="0">
      <text>
        <r>
          <rPr>
            <sz val="8"/>
            <color indexed="81"/>
            <rFont val="Tahoma"/>
            <family val="2"/>
          </rPr>
          <t>To define your periods (eg. P1, P2, P3 etc or P9, P10, P11 etc) you need to unprotect the cells.</t>
        </r>
      </text>
    </comment>
  </commentList>
</comments>
</file>

<file path=xl/comments2.xml><?xml version="1.0" encoding="utf-8"?>
<comments xmlns="http://schemas.openxmlformats.org/spreadsheetml/2006/main">
  <authors>
    <author>Elena Mikhalchenko</author>
  </authors>
  <commentList>
    <comment ref="D6" authorId="0" shapeId="0">
      <text>
        <r>
          <rPr>
            <b/>
            <sz val="9"/>
            <color indexed="81"/>
            <rFont val="Tahoma"/>
            <family val="2"/>
            <charset val="204"/>
          </rPr>
          <t>Elena Mikhalchenko:</t>
        </r>
        <r>
          <rPr>
            <sz val="9"/>
            <color indexed="81"/>
            <rFont val="Tahoma"/>
            <family val="2"/>
            <charset val="204"/>
          </rPr>
          <t xml:space="preserve">
Факт расходы см отчет PUDR секция 3В</t>
        </r>
      </text>
    </comment>
    <comment ref="D14" authorId="0" shapeId="0">
      <text>
        <r>
          <rPr>
            <b/>
            <sz val="9"/>
            <color indexed="81"/>
            <rFont val="Tahoma"/>
            <family val="2"/>
            <charset val="204"/>
          </rPr>
          <t>Elena Mikhalchenko:</t>
        </r>
        <r>
          <rPr>
            <sz val="9"/>
            <color indexed="81"/>
            <rFont val="Tahoma"/>
            <family val="2"/>
            <charset val="204"/>
          </rPr>
          <t xml:space="preserve">
Факт расходы см отчет PUDR секция 3В</t>
        </r>
      </text>
    </comment>
  </commentList>
</comments>
</file>

<file path=xl/sharedStrings.xml><?xml version="1.0" encoding="utf-8"?>
<sst xmlns="http://schemas.openxmlformats.org/spreadsheetml/2006/main" count="1043" uniqueCount="707">
  <si>
    <t>V1.0</t>
  </si>
  <si>
    <t>Финансирование</t>
  </si>
  <si>
    <t>Наименование:</t>
  </si>
  <si>
    <t>Определение</t>
  </si>
  <si>
    <t>Измерение</t>
  </si>
  <si>
    <t>Источник данных</t>
  </si>
  <si>
    <r>
      <t>Совокупный бюджет: Сумма</t>
    </r>
    <r>
      <rPr>
        <sz val="11"/>
        <color indexed="8"/>
        <rFont val="Arial"/>
        <family val="2"/>
      </rPr>
      <t xml:space="preserve"> бюджета гранта, начиная с периода одного (квартала, триместра, полугодия) текущей фазы и </t>
    </r>
    <r>
      <rPr>
        <b/>
        <i/>
        <sz val="11"/>
        <color indexed="8"/>
        <rFont val="Arial"/>
        <family val="2"/>
      </rPr>
      <t>до</t>
    </r>
    <r>
      <rPr>
        <sz val="11"/>
        <color indexed="8"/>
        <rFont val="Arial"/>
        <family val="2"/>
      </rPr>
      <t xml:space="preserve"> завершения отчетного периода, отраженного на панели показателей, </t>
    </r>
    <r>
      <rPr>
        <b/>
        <i/>
        <sz val="11"/>
        <color indexed="8"/>
        <rFont val="Arial"/>
        <family val="2"/>
      </rPr>
      <t>включая</t>
    </r>
    <r>
      <rPr>
        <sz val="11"/>
        <color indexed="8"/>
        <rFont val="Arial"/>
        <family val="2"/>
      </rPr>
      <t xml:space="preserve"> этот период. </t>
    </r>
    <r>
      <rPr>
        <b/>
        <sz val="11"/>
        <color indexed="8"/>
        <rFont val="Arial"/>
        <family val="2"/>
      </rPr>
      <t xml:space="preserve">
Совокупные выплаты Глобальным Фондом:</t>
    </r>
    <r>
      <rPr>
        <sz val="11"/>
        <color indexed="8"/>
        <rFont val="Arial"/>
        <family val="2"/>
      </rPr>
      <t xml:space="preserve"> Сумма всех средств, переведенных Глобальным фондом (ГФ) основному реципиенту (ОР) или выплаченных непосредственно поставщикам (например, лекарственных средств, оборудования, москитных сеток) и </t>
    </r>
    <r>
      <rPr>
        <b/>
        <i/>
        <sz val="11"/>
        <color indexed="8"/>
        <rFont val="Arial"/>
        <family val="2"/>
      </rPr>
      <t>до</t>
    </r>
    <r>
      <rPr>
        <sz val="11"/>
        <color indexed="8"/>
        <rFont val="Arial"/>
        <family val="2"/>
      </rPr>
      <t xml:space="preserve"> завершения отчетного периода, отраженного на панели показателей,</t>
    </r>
    <r>
      <rPr>
        <b/>
        <i/>
        <sz val="11"/>
        <color indexed="8"/>
        <rFont val="Arial"/>
        <family val="2"/>
      </rPr>
      <t xml:space="preserve"> включая </t>
    </r>
    <r>
      <rPr>
        <sz val="11"/>
        <color indexed="8"/>
        <rFont val="Arial"/>
        <family val="2"/>
      </rPr>
      <t xml:space="preserve">данный период.  </t>
    </r>
  </si>
  <si>
    <t>Валюта финансирования гранта (долл. США или евро) Общая сумма – Цифры отражают бюджет и выплаты за все периоды данной фазы до начала отчетного периода, показанного на панели показателей, включая данный период.</t>
  </si>
  <si>
    <t>Банковская или бухгалтерская информация ОР; уведомления ГФ о выплате средств; ОПР/ЗПС; веб-сайт ГФ.</t>
  </si>
  <si>
    <r>
      <t xml:space="preserve">Совокупный бюджет по задачам: </t>
    </r>
    <r>
      <rPr>
        <sz val="11"/>
        <color indexed="8"/>
        <rFont val="Arial"/>
        <family val="2"/>
      </rPr>
      <t xml:space="preserve">Сумма бюджета гранта </t>
    </r>
    <r>
      <rPr>
        <b/>
        <sz val="11"/>
        <color indexed="8"/>
        <rFont val="Arial"/>
        <family val="2"/>
      </rPr>
      <t>по задачам</t>
    </r>
    <r>
      <rPr>
        <sz val="11"/>
        <color indexed="8"/>
        <rFont val="Arial"/>
        <family val="2"/>
      </rPr>
      <t xml:space="preserve">, начиная с первого периода текущей фазы </t>
    </r>
    <r>
      <rPr>
        <b/>
        <i/>
        <sz val="11"/>
        <color indexed="8"/>
        <rFont val="Arial"/>
        <family val="2"/>
      </rPr>
      <t>и до</t>
    </r>
    <r>
      <rPr>
        <b/>
        <sz val="11"/>
        <color indexed="8"/>
        <rFont val="Arial"/>
        <family val="2"/>
      </rPr>
      <t xml:space="preserve"> </t>
    </r>
    <r>
      <rPr>
        <sz val="11"/>
        <color indexed="8"/>
        <rFont val="Arial"/>
        <family val="2"/>
      </rPr>
      <t>завершения</t>
    </r>
    <r>
      <rPr>
        <b/>
        <sz val="11"/>
        <color indexed="8"/>
        <rFont val="Arial"/>
        <family val="2"/>
      </rPr>
      <t xml:space="preserve"> </t>
    </r>
    <r>
      <rPr>
        <sz val="11"/>
        <color indexed="8"/>
        <rFont val="Arial"/>
        <family val="2"/>
      </rPr>
      <t xml:space="preserve">отчетного периода, отраженного на панели показателей, </t>
    </r>
    <r>
      <rPr>
        <b/>
        <i/>
        <sz val="11"/>
        <color indexed="8"/>
        <rFont val="Arial"/>
        <family val="2"/>
      </rPr>
      <t>включая</t>
    </r>
    <r>
      <rPr>
        <sz val="11"/>
        <color indexed="8"/>
        <rFont val="Arial"/>
        <family val="2"/>
      </rPr>
      <t xml:space="preserve"> данный период.  </t>
    </r>
    <r>
      <rPr>
        <b/>
        <sz val="11"/>
        <color indexed="8"/>
        <rFont val="Arial"/>
        <family val="2"/>
      </rPr>
      <t xml:space="preserve">
Совокупные расходы по задачам:</t>
    </r>
    <r>
      <rPr>
        <sz val="11"/>
        <color indexed="8"/>
        <rFont val="Arial"/>
        <family val="2"/>
      </rPr>
      <t xml:space="preserve"> Сумма средств </t>
    </r>
    <r>
      <rPr>
        <b/>
        <i/>
        <sz val="11"/>
        <color indexed="8"/>
        <rFont val="Arial"/>
        <family val="2"/>
      </rPr>
      <t>по задачам,</t>
    </r>
    <r>
      <rPr>
        <sz val="11"/>
        <color indexed="8"/>
        <rFont val="Arial"/>
        <family val="2"/>
      </rPr>
      <t xml:space="preserve"> израсходованных непосредственно ОР, а также средства, переведенные ОР всем субреципиентам (СР) с начала данной фазы и </t>
    </r>
    <r>
      <rPr>
        <b/>
        <i/>
        <sz val="11"/>
        <color indexed="8"/>
        <rFont val="Arial"/>
        <family val="2"/>
      </rPr>
      <t>до</t>
    </r>
    <r>
      <rPr>
        <sz val="11"/>
        <color indexed="8"/>
        <rFont val="Arial"/>
        <family val="2"/>
      </rPr>
      <t xml:space="preserve"> завершения отчетного периода, отраженного на панели показателей, </t>
    </r>
    <r>
      <rPr>
        <b/>
        <i/>
        <sz val="11"/>
        <color indexed="8"/>
        <rFont val="Arial"/>
        <family val="2"/>
      </rPr>
      <t>включая</t>
    </r>
    <r>
      <rPr>
        <sz val="11"/>
        <color indexed="8"/>
        <rFont val="Arial"/>
        <family val="2"/>
      </rPr>
      <t xml:space="preserve"> данный  период, по задачам. </t>
    </r>
  </si>
  <si>
    <r>
      <t xml:space="preserve">• </t>
    </r>
    <r>
      <rPr>
        <b/>
        <sz val="11"/>
        <color indexed="8"/>
        <rFont val="Arial"/>
        <family val="2"/>
      </rPr>
      <t>Совокупный</t>
    </r>
    <r>
      <rPr>
        <sz val="11"/>
        <color indexed="8"/>
        <rFont val="Arial"/>
        <family val="2"/>
      </rPr>
      <t xml:space="preserve"> – Цифры отражают бюджет, выплаты или расходы за все периоды данной фазы до начала отчетного периода, показанного на панели показателей, включая данный период.</t>
    </r>
  </si>
  <si>
    <r>
      <t>Выплаты ГФ: До начала данного отчетного периода:</t>
    </r>
    <r>
      <rPr>
        <sz val="11"/>
        <color indexed="8"/>
        <rFont val="Arial"/>
        <family val="2"/>
      </rPr>
      <t xml:space="preserve"> Сумма средств, переведенных Глобальныи Фондом на расчетный счет ОР или выплаченных непосредственно поставщикам (например, лекарственных средств, оборудования, москитных сеток) до начала отчетного периода, отраженного на панели показателей, </t>
    </r>
    <r>
      <rPr>
        <b/>
        <i/>
        <sz val="11"/>
        <color indexed="8"/>
        <rFont val="Arial"/>
        <family val="2"/>
      </rPr>
      <t xml:space="preserve">но не включая </t>
    </r>
    <r>
      <rPr>
        <sz val="11"/>
        <color indexed="8"/>
        <rFont val="Arial"/>
        <family val="2"/>
      </rPr>
      <t xml:space="preserve">этот период.  </t>
    </r>
    <r>
      <rPr>
        <b/>
        <sz val="11"/>
        <color indexed="8"/>
        <rFont val="Arial"/>
        <family val="2"/>
      </rPr>
      <t>Выплаты ГФ:</t>
    </r>
    <r>
      <rPr>
        <sz val="11"/>
        <color indexed="8"/>
        <rFont val="Arial"/>
        <family val="2"/>
      </rPr>
      <t xml:space="preserve"> </t>
    </r>
    <r>
      <rPr>
        <b/>
        <sz val="11"/>
        <color indexed="8"/>
        <rFont val="Arial"/>
        <family val="2"/>
      </rPr>
      <t>Отчетный период:</t>
    </r>
    <r>
      <rPr>
        <sz val="11"/>
        <color indexed="8"/>
        <rFont val="Arial"/>
        <family val="2"/>
      </rPr>
      <t xml:space="preserve"> Сумма средств, переведенных Глобальныи Фондом на расчетный счет ОР или выплаченных непосредственно поставщикам (например, лекарственных средств, оборудования, москитных сеток) в течение отчетного периода, отраженного на панели показателей. 
</t>
    </r>
    <r>
      <rPr>
        <b/>
        <sz val="11"/>
        <color indexed="8"/>
        <rFont val="Arial"/>
        <family val="2"/>
      </rPr>
      <t>Выплаты ОР и расходы :</t>
    </r>
    <r>
      <rPr>
        <sz val="11"/>
        <color indexed="8"/>
        <rFont val="Arial"/>
        <family val="2"/>
      </rPr>
      <t xml:space="preserve"> </t>
    </r>
    <r>
      <rPr>
        <b/>
        <sz val="11"/>
        <color indexed="8"/>
        <rFont val="Arial"/>
        <family val="2"/>
      </rPr>
      <t>До начала данного отчетного периода:</t>
    </r>
    <r>
      <rPr>
        <sz val="11"/>
        <color indexed="8"/>
        <rFont val="Arial"/>
        <family val="2"/>
      </rPr>
      <t xml:space="preserve"> Общая сумма средств, указанных в отчетах как израсходованные ОР и/или выплаченные субреципиентам до начала отчетного периода, отраженного на панели показателей, </t>
    </r>
    <r>
      <rPr>
        <b/>
        <i/>
        <sz val="11"/>
        <color indexed="8"/>
        <rFont val="Arial"/>
        <family val="2"/>
      </rPr>
      <t>но не включая</t>
    </r>
    <r>
      <rPr>
        <sz val="11"/>
        <color indexed="8"/>
        <rFont val="Arial"/>
        <family val="2"/>
      </rPr>
      <t xml:space="preserve"> данный период.  </t>
    </r>
    <r>
      <rPr>
        <b/>
        <sz val="11"/>
        <color indexed="8"/>
        <rFont val="Arial"/>
        <family val="2"/>
      </rPr>
      <t>Выплаты ОР и расходы: Отчетный период:</t>
    </r>
    <r>
      <rPr>
        <sz val="11"/>
        <color indexed="8"/>
        <rFont val="Arial"/>
        <family val="2"/>
      </rPr>
      <t xml:space="preserve"> Общая сумма средств, указанных в отчетах как израсходованные ОР и/или выплаченные субреципиентам в течение отчетного периода, отраженного на панели показателей.</t>
    </r>
    <r>
      <rPr>
        <b/>
        <sz val="11"/>
        <color indexed="8"/>
        <rFont val="Arial"/>
        <family val="2"/>
      </rPr>
      <t xml:space="preserve">
Выплаты субреципиентам: До начала данного отчетного периода: </t>
    </r>
    <r>
      <rPr>
        <sz val="11"/>
        <color indexed="8"/>
        <rFont val="Arial"/>
        <family val="2"/>
      </rPr>
      <t xml:space="preserve">Общая сумма средств, переведенных ОР субреципиентам до начала отчетного периода, отраженного на панели показателей, но не включая данный период.  </t>
    </r>
    <r>
      <rPr>
        <b/>
        <sz val="11"/>
        <color indexed="8"/>
        <rFont val="Arial"/>
        <family val="2"/>
      </rPr>
      <t xml:space="preserve">Выплаты субреципиентам: Отчетный период: </t>
    </r>
    <r>
      <rPr>
        <sz val="11"/>
        <color indexed="8"/>
        <rFont val="Arial"/>
        <family val="2"/>
      </rPr>
      <t xml:space="preserve">Общая сумма средств, переведенных ОР субреципиентам в течение отчетного периода, отраженного на панели показателей. </t>
    </r>
    <r>
      <rPr>
        <b/>
        <sz val="11"/>
        <color indexed="8"/>
        <rFont val="Arial"/>
        <family val="2"/>
      </rPr>
      <t xml:space="preserve">
Расходы субреципиентов: До начала данного отчетного периода: </t>
    </r>
    <r>
      <rPr>
        <sz val="11"/>
        <color indexed="8"/>
        <rFont val="Arial"/>
        <family val="2"/>
      </rPr>
      <t xml:space="preserve">Общая сумма расходов, указанных в отчетах СР, до начала отчетного периода, отраженного на панели показателей, </t>
    </r>
    <r>
      <rPr>
        <b/>
        <i/>
        <sz val="11"/>
        <color indexed="8"/>
        <rFont val="Arial"/>
        <family val="2"/>
      </rPr>
      <t>но не включая</t>
    </r>
    <r>
      <rPr>
        <sz val="11"/>
        <color indexed="8"/>
        <rFont val="Arial"/>
        <family val="2"/>
      </rPr>
      <t xml:space="preserve"> данный период.  </t>
    </r>
    <r>
      <rPr>
        <b/>
        <sz val="11"/>
        <color indexed="8"/>
        <rFont val="Arial"/>
        <family val="2"/>
      </rPr>
      <t>Расходы субреципиентов: Отчетный период:</t>
    </r>
    <r>
      <rPr>
        <sz val="11"/>
        <color indexed="8"/>
        <rFont val="Arial"/>
        <family val="2"/>
      </rPr>
      <t xml:space="preserve"> Общая сумма расходов, указанных в отчетах СР, в течение отчетного периода, отраженного на панели показателей.</t>
    </r>
  </si>
  <si>
    <r>
      <t xml:space="preserve">Валюта финансирования гранта (долл. США или евро)                                                • </t>
    </r>
    <r>
      <rPr>
        <b/>
        <sz val="11"/>
        <color indexed="8"/>
        <rFont val="Arial"/>
        <family val="2"/>
      </rPr>
      <t>Отчетный период</t>
    </r>
    <r>
      <rPr>
        <sz val="11"/>
        <color indexed="8"/>
        <rFont val="Arial"/>
        <family val="2"/>
      </rPr>
      <t xml:space="preserve">  – Цифры отражают бюджет, выплаты или расходы за отчетный период, показанный на панели показателей.
• </t>
    </r>
    <r>
      <rPr>
        <b/>
        <sz val="11"/>
        <color indexed="8"/>
        <rFont val="Arial"/>
        <family val="2"/>
      </rPr>
      <t>До начала отчетного периода</t>
    </r>
    <r>
      <rPr>
        <sz val="11"/>
        <color indexed="8"/>
        <rFont val="Arial"/>
        <family val="2"/>
      </rPr>
      <t xml:space="preserve"> - Цифры отражают общий бюджет, выплаты или расходы за все периоды до начала текущего периода, </t>
    </r>
    <r>
      <rPr>
        <b/>
        <i/>
        <sz val="11"/>
        <color indexed="8"/>
        <rFont val="Arial"/>
        <family val="2"/>
      </rPr>
      <t xml:space="preserve">не включая </t>
    </r>
    <r>
      <rPr>
        <sz val="11"/>
        <color indexed="8"/>
        <rFont val="Arial"/>
        <family val="2"/>
      </rPr>
      <t>его.</t>
    </r>
  </si>
  <si>
    <r>
      <rPr>
        <sz val="11"/>
        <rFont val="Arial"/>
        <family val="2"/>
      </rPr>
      <t>ОПР/ЗПС</t>
    </r>
    <r>
      <rPr>
        <sz val="11"/>
        <color indexed="8"/>
        <rFont val="Arial"/>
        <family val="2"/>
      </rPr>
      <t>; данные ОР; отчеты СР  основному реципиенту.</t>
    </r>
  </si>
  <si>
    <r>
      <t xml:space="preserve">Сколько дней понадобилось для подачи ИОР/ЗПС в офис МАФ </t>
    </r>
    <r>
      <rPr>
        <b/>
        <sz val="11"/>
        <color indexed="53"/>
        <rFont val="Arial"/>
        <family val="2"/>
      </rPr>
      <t xml:space="preserve"> </t>
    </r>
    <r>
      <rPr>
        <sz val="11"/>
        <color indexed="8"/>
        <rFont val="Arial"/>
        <family val="2"/>
      </rPr>
      <t xml:space="preserve">– этот показатель измеряет количество календарных дней, потребовавшихся ОР для направления местному агенту Фонда (МАФ) окончательных вариантов Итоговой оценки результатов и Запроса на перевод средств (ИОР/ЗПС) после завершения периода. "Окончательными" считаются ИОР/ЗПС, по которым МАФ не запрашивает каких-либо дополнительных уточняющих данных от ОР. Предполагаемый срок составляет 45 дней после завершения периода, указанного в грантовом соглашении.                                                                                                                                                Фактическй срок равен количеству дней, истекших с даты завершения периода и до даты предоставления основным реципиентом окончательных ИОР/ЗПС в офис МАФ.  </t>
    </r>
    <r>
      <rPr>
        <b/>
        <sz val="11"/>
        <color indexed="8"/>
        <rFont val="Arial"/>
        <family val="2"/>
      </rPr>
      <t xml:space="preserve">
Спустя сколько дней ОР получил платеж</t>
    </r>
    <r>
      <rPr>
        <sz val="11"/>
        <color indexed="8"/>
        <rFont val="Arial"/>
        <family val="2"/>
      </rPr>
      <t xml:space="preserve"> – этот показатель измеряет количество календарных дней,  потребовавшихся Глобальному фонду для последней выплаты на счет ОР после того, как МАФ получил  отвечающий требованиям ИОР/ЗПС. 
Предполагаемый срок составляет 45 дней. 
Фактический срок равен числу дней, истекших с даты направления основным реципиентом отвечающего требованиям ИОР/ЗПС в офис МАФ и до поступления платежа на банковской счет ОР.   </t>
    </r>
    <r>
      <rPr>
        <b/>
        <sz val="11"/>
        <color indexed="8"/>
        <rFont val="Arial"/>
        <family val="2"/>
      </rPr>
      <t xml:space="preserve">
Спустя сколько дней суб-реципиенты получили платежи</t>
    </r>
    <r>
      <rPr>
        <sz val="11"/>
        <color indexed="8"/>
        <rFont val="Arial"/>
        <family val="2"/>
      </rPr>
      <t xml:space="preserve"> – этот показатель измеряет среднее количество дней, потребовавшихся для осуществления платежей всем СР.
Предполагаемый срок определяется на местах основным реципиентом и субреципиентами, желательно в Руководстве по грантовым операциям. 
Фактический срок равен среднему количеству дней, истекших с даты получения платежа ГФ основным реципиентом и до даты получения средств каждым СР. Различные СР могут получать средства в различные даты, и этот показатель является средней величиной в отношении последней выплаты всем СР.</t>
    </r>
  </si>
  <si>
    <r>
      <t xml:space="preserve">Количество  календарных дней; этот показатель </t>
    </r>
    <r>
      <rPr>
        <b/>
        <sz val="11"/>
        <color indexed="8"/>
        <rFont val="Arial"/>
        <family val="2"/>
      </rPr>
      <t>не является совокупным</t>
    </r>
    <r>
      <rPr>
        <sz val="11"/>
        <color indexed="8"/>
        <rFont val="Arial"/>
        <family val="2"/>
      </rPr>
      <t xml:space="preserve"> и относится только к тому отчетному периоду, на который был получен последний платеж.</t>
    </r>
  </si>
  <si>
    <t>Электронная почта и документация ОР, МАФ и ГФ; банковские уведомления или расписки ОР в получении средств ГФ; отчеты СР основному реципиенту, составленные на основе банковских документов.</t>
  </si>
  <si>
    <t>Управление</t>
  </si>
  <si>
    <t>Источники Данных</t>
  </si>
  <si>
    <r>
      <t xml:space="preserve">Количество выполненных или невыполненных Предварительных условий (ПУ) и Действий с установленным сроком исполнения (ДУС). 
</t>
    </r>
    <r>
      <rPr>
        <sz val="11"/>
        <color indexed="8"/>
        <rFont val="Arial"/>
        <family val="2"/>
      </rPr>
      <t>В категории показателей  "Невыполненные требования" мы различаем ПУ и ДУС с истекшим и неистекшим сроком исполнения.</t>
    </r>
  </si>
  <si>
    <t>Совокупное количество до начала отчетного периода, отраженного на панели показателей. Количество выполненных и невыполненных ПУ и/или ДУС должно быть равно общему количеству, установленному для гранта Глобальным фондом.</t>
  </si>
  <si>
    <t>Документы ОР; отчеты о результатах реализации гранта.</t>
  </si>
  <si>
    <r>
      <t>Количество запланированных руководящих должностей в структуре ОР гранта, заполненных или вакантных в настоящее время.</t>
    </r>
    <r>
      <rPr>
        <sz val="11"/>
        <color indexed="8"/>
        <rFont val="Arial"/>
        <family val="2"/>
      </rPr>
      <t xml:space="preserve"> Эквивалентное значение продолжительности полного рабочего времени для </t>
    </r>
    <r>
      <rPr>
        <b/>
        <sz val="11"/>
        <color indexed="8"/>
        <rFont val="Arial"/>
        <family val="2"/>
      </rPr>
      <t>руководящих</t>
    </r>
    <r>
      <rPr>
        <sz val="11"/>
        <color indexed="8"/>
        <rFont val="Arial"/>
        <family val="2"/>
      </rPr>
      <t xml:space="preserve"> должностей, предусмотренных в структуре организации (или запланированных иным образом) и непосредственно ответственных за реализацию гранта в структуре ОР и ведущих СР (при необходимости). Сюда относятся недавно принятые на работу и имеющиеся сотрудники, которым поручено управление грантом, а также любой персонал, задействоованный из других подразделений или партнерских организаций.</t>
    </r>
  </si>
  <si>
    <t>Количество в текущем отчетном периоде.</t>
  </si>
  <si>
    <t xml:space="preserve">Документация ОР. </t>
  </si>
  <si>
    <r>
      <rPr>
        <b/>
        <sz val="11"/>
        <color indexed="8"/>
        <rFont val="Arial"/>
        <family val="2"/>
      </rPr>
      <t>Определеные:</t>
    </r>
    <r>
      <rPr>
        <sz val="11"/>
        <color indexed="8"/>
        <rFont val="Arial"/>
        <family val="2"/>
      </rPr>
      <t xml:space="preserve"> Общее количество потенциальных СР, определенных ОР для данной фазы. </t>
    </r>
    <r>
      <rPr>
        <b/>
        <sz val="11"/>
        <color indexed="8"/>
        <rFont val="Arial"/>
        <family val="2"/>
      </rPr>
      <t>Прошли оценку:</t>
    </r>
    <r>
      <rPr>
        <sz val="11"/>
        <color indexed="8"/>
        <rFont val="Arial"/>
        <family val="2"/>
      </rPr>
      <t xml:space="preserve"> Общее количество потенциальных СР, уровень квалификации которых для выполнения функций СР для данного гранта получил положительную оценку ОР. </t>
    </r>
    <r>
      <rPr>
        <b/>
        <sz val="11"/>
        <color indexed="8"/>
        <rFont val="Arial"/>
        <family val="2"/>
      </rPr>
      <t>Одобренные:</t>
    </r>
    <r>
      <rPr>
        <sz val="11"/>
        <color indexed="8"/>
        <rFont val="Arial"/>
        <family val="2"/>
      </rPr>
      <t xml:space="preserve"> Общее количество одобренных СР. </t>
    </r>
    <r>
      <rPr>
        <b/>
        <sz val="11"/>
        <color indexed="8"/>
        <rFont val="Arial"/>
        <family val="2"/>
      </rPr>
      <t>Подписавшие соглашение:</t>
    </r>
    <r>
      <rPr>
        <sz val="11"/>
        <color indexed="8"/>
        <rFont val="Arial"/>
        <family val="2"/>
      </rPr>
      <t xml:space="preserve"> Общее количество  СР, подписавших соглашения/ контракты с ОР в рамках данного гранта. </t>
    </r>
    <r>
      <rPr>
        <b/>
        <sz val="11"/>
        <color indexed="8"/>
        <rFont val="Arial"/>
        <family val="2"/>
      </rPr>
      <t>П</t>
    </r>
    <r>
      <rPr>
        <b/>
        <sz val="11"/>
        <color indexed="8"/>
        <rFont val="Arial"/>
        <family val="2"/>
        <charset val="204"/>
      </rPr>
      <t>олучающие ф</t>
    </r>
    <r>
      <rPr>
        <b/>
        <sz val="11"/>
        <color indexed="8"/>
        <rFont val="Arial"/>
        <family val="2"/>
      </rPr>
      <t>инансирование:</t>
    </r>
    <r>
      <rPr>
        <sz val="11"/>
        <color indexed="8"/>
        <rFont val="Arial"/>
        <family val="2"/>
      </rPr>
      <t xml:space="preserve"> Общее количество  СР, получающих финансирование и/или поставки от ОР.
Количество определенных, квалифицированных, одобренных, подписавших соглашение и получающих финансирование СР, за исключением случаев:  
Когда продолжает действовать одобрение, полученное для Фазы I, если для назначения СР в Фазе II одобрение не требуется. 
Когда такой СР больше не входит в категорию потенциальных, квалифицированных и одобренных, если соглашение с СР было подписано в предыдущей Фазе, но  </t>
    </r>
    <r>
      <rPr>
        <b/>
        <sz val="11"/>
        <color indexed="8"/>
        <rFont val="Arial"/>
        <family val="2"/>
      </rPr>
      <t>не</t>
    </r>
    <r>
      <rPr>
        <sz val="11"/>
        <color indexed="8"/>
        <rFont val="Arial"/>
        <family val="2"/>
      </rPr>
      <t xml:space="preserve"> осуществляется в нынешней Фазе .</t>
    </r>
  </si>
  <si>
    <r>
      <t xml:space="preserve">Совокупное количество к данному отчетному периоду. СР </t>
    </r>
    <r>
      <rPr>
        <sz val="11"/>
        <color indexed="8"/>
        <rFont val="Symbol"/>
        <family val="1"/>
        <charset val="2"/>
      </rPr>
      <t>-</t>
    </r>
    <r>
      <rPr>
        <sz val="11"/>
        <color indexed="8"/>
        <rFont val="Arial"/>
        <family val="2"/>
      </rPr>
      <t xml:space="preserve"> это учреждение или программа со своим планом работы, бюджетом и целевыми показателями.</t>
    </r>
  </si>
  <si>
    <t>Документация ОР; соглашения с субреципиентами/ меморандум о взаимопонимании (МоВ); документация СКК.</t>
  </si>
  <si>
    <t xml:space="preserve">Общее количество периодических отчетов СР для ОР и отчетов суб-СР (ССР) для СР, содержащих обновленную информацию о финансировании, управлении и осуществлении программ, и полученных к установленному сроку. "Полным" считается отчет, содержащий все данные, которые требует ОР для составления ИОР/ЗПС.
Контрольный срок устанавливается ОР и указывается в соглашениях с суб-реципиентами.  </t>
  </si>
  <si>
    <t>Количество  полученных отчетов. Эта цифра отражает только отчетный период; она не является совокупной.</t>
  </si>
  <si>
    <t>Документация ОР и СР.</t>
  </si>
  <si>
    <r>
      <t xml:space="preserve">Этот показатель измеряет бюджет, утвержденный для закупки товаров медицинского назначения, медицинского оборудования, фармацевтических препаратов и лекарственных средств (категории 4 и 5, указанные в новом Подробном финансовом отчете </t>
    </r>
    <r>
      <rPr>
        <sz val="11"/>
        <color indexed="8"/>
        <rFont val="Symbol"/>
        <family val="1"/>
        <charset val="2"/>
      </rPr>
      <t>-</t>
    </r>
    <r>
      <rPr>
        <sz val="11"/>
        <color indexed="8"/>
        <rFont val="Arial"/>
        <family val="2"/>
      </rPr>
      <t xml:space="preserve"> ПФО) в текущей фазе гранта, а также общий объем финансовых обязательств и расходов до начала отчетного периода, отраженного в панели показателей.  
</t>
    </r>
    <r>
      <rPr>
        <b/>
        <sz val="11"/>
        <color indexed="8"/>
        <rFont val="Arial"/>
        <family val="2"/>
      </rPr>
      <t xml:space="preserve">Утвержденный </t>
    </r>
    <r>
      <rPr>
        <sz val="11"/>
        <color indexed="8"/>
        <rFont val="Arial"/>
        <family val="2"/>
      </rPr>
      <t>бюджет:</t>
    </r>
    <r>
      <rPr>
        <b/>
        <sz val="11"/>
        <color indexed="8"/>
        <rFont val="Arial"/>
        <family val="2"/>
      </rPr>
      <t xml:space="preserve"> </t>
    </r>
    <r>
      <rPr>
        <sz val="11"/>
        <color indexed="8"/>
        <rFont val="Arial"/>
        <family val="2"/>
      </rPr>
      <t xml:space="preserve">Общий утвержденный бюджет для осуществления закупок (по категориям 4 и 5) </t>
    </r>
    <r>
      <rPr>
        <b/>
        <i/>
        <sz val="11"/>
        <color indexed="8"/>
        <rFont val="Arial"/>
        <family val="2"/>
      </rPr>
      <t>для всей фазы</t>
    </r>
    <r>
      <rPr>
        <sz val="11"/>
        <color indexed="8"/>
        <rFont val="Arial"/>
        <family val="2"/>
      </rPr>
      <t xml:space="preserve"> гранта. Он не включает сборы, затраты на управление и операционные расходы и т.д.
</t>
    </r>
    <r>
      <rPr>
        <b/>
        <sz val="11"/>
        <color indexed="8"/>
        <rFont val="Arial"/>
        <family val="2"/>
      </rPr>
      <t>Совокупные обязательства:</t>
    </r>
    <r>
      <rPr>
        <sz val="11"/>
        <color indexed="8"/>
        <rFont val="Arial"/>
        <family val="2"/>
      </rPr>
      <t xml:space="preserve"> Общая сумма всех размещенных заказо</t>
    </r>
    <r>
      <rPr>
        <sz val="11"/>
        <rFont val="Arial"/>
        <family val="2"/>
      </rPr>
      <t>в и денежных средств, выделенны</t>
    </r>
    <r>
      <rPr>
        <sz val="11"/>
        <color indexed="8"/>
        <rFont val="Arial"/>
        <family val="2"/>
      </rPr>
      <t xml:space="preserve">х ОР на эти закупки </t>
    </r>
    <r>
      <rPr>
        <b/>
        <i/>
        <sz val="11"/>
        <color indexed="8"/>
        <rFont val="Arial"/>
        <family val="2"/>
      </rPr>
      <t>до</t>
    </r>
    <r>
      <rPr>
        <sz val="11"/>
        <color indexed="8"/>
        <rFont val="Arial"/>
        <family val="2"/>
      </rPr>
      <t xml:space="preserve"> начала отчетного периода, отраженного в панели показателей, </t>
    </r>
    <r>
      <rPr>
        <b/>
        <i/>
        <sz val="11"/>
        <color indexed="8"/>
        <rFont val="Arial"/>
        <family val="2"/>
      </rPr>
      <t>и включая</t>
    </r>
    <r>
      <rPr>
        <sz val="11"/>
        <color indexed="8"/>
        <rFont val="Arial"/>
        <family val="2"/>
      </rPr>
      <t xml:space="preserve"> этот период. В идеале к концу фазы величина бюджета должна соответствовать объему обязательств.
</t>
    </r>
    <r>
      <rPr>
        <b/>
        <sz val="11"/>
        <color indexed="8"/>
        <rFont val="Arial"/>
        <family val="2"/>
      </rPr>
      <t>Совокупные расходы:</t>
    </r>
    <r>
      <rPr>
        <sz val="11"/>
        <color indexed="8"/>
        <rFont val="Arial"/>
        <family val="2"/>
      </rPr>
      <t xml:space="preserve"> Общая сумма фактических расходов по категориям 4 и 5 </t>
    </r>
    <r>
      <rPr>
        <b/>
        <i/>
        <sz val="11"/>
        <color indexed="8"/>
        <rFont val="Arial"/>
        <family val="2"/>
      </rPr>
      <t xml:space="preserve">до </t>
    </r>
    <r>
      <rPr>
        <sz val="11"/>
        <color indexed="8"/>
        <rFont val="Arial"/>
        <family val="2"/>
      </rPr>
      <t>начала отчетного периода, отраженного в панели показателей,</t>
    </r>
    <r>
      <rPr>
        <b/>
        <i/>
        <sz val="11"/>
        <color indexed="8"/>
        <rFont val="Arial"/>
        <family val="2"/>
      </rPr>
      <t xml:space="preserve"> и включая </t>
    </r>
    <r>
      <rPr>
        <sz val="11"/>
        <color indexed="8"/>
        <rFont val="Arial"/>
        <family val="2"/>
      </rPr>
      <t>этот период (оплаченных ОР или разрешенных для оплаты другими учреждениями, такими как ГФ или другими).</t>
    </r>
  </si>
  <si>
    <t>Валюта финансирования гранта (долл. США или евро).</t>
  </si>
  <si>
    <r>
      <t>Утвержденный бюджет, определенный в грантовом соглашении (в отношении категорий 4 и 5 согласно Расширенному финансовому отчету в текущей фазе); финансовые данные ОР (в отношении расходов); данные отде</t>
    </r>
    <r>
      <rPr>
        <sz val="11"/>
        <rFont val="Arial"/>
        <family val="2"/>
      </rPr>
      <t>ла УСЗ (в отнош</t>
    </r>
    <r>
      <rPr>
        <sz val="11"/>
        <color indexed="8"/>
        <rFont val="Arial"/>
        <family val="2"/>
      </rPr>
      <t>ении размещенных заказов и проплаченных средств или финансовых обязательств).</t>
    </r>
  </si>
  <si>
    <r>
      <t xml:space="preserve">Примечание: </t>
    </r>
    <r>
      <rPr>
        <sz val="11"/>
        <color indexed="8"/>
        <rFont val="Arial"/>
        <family val="2"/>
      </rPr>
      <t xml:space="preserve">Категория 6 в ПФО не считается частью бюджета, предназначенной для закупки фармацевтических препаратов. Категория 6 включает несколько видов расходов, которые трудно разделить на составные части или измерить количественно, например, затраты на складское хранение, затраты на распределение продукции (в частности, когда распределение производится министерствами здравоохранения) и прочие затраты, относящиеся к текущим расходам в рамках системы управления закупками (СУЗ).  </t>
    </r>
  </si>
  <si>
    <t xml:space="preserve">Этот показатель демонстрирует разницу между уровнем текущих (или за последний месяц) запасов конкретной продукции (лекарственного препарата в единой комбинации с фиксированными дозами, москитных сеток, диагностических наборов и т.д.) в конкретном объеме, выраженном в месячной потребности (количество месяцев, в течение которых лечение может быть обеспечено имеющимися запасами) всех пациентов, охваченных программой, и резервным или буферным уровнем запасов (также выраженном  в месяцах), рассчитанным на основании программы по заболеванию, данных складской системы или списка основных лекарственных средств в отношении конкретного препарата и конкретной дозировки.  
Разница в месяцах показана в таблице различным цветом:
• КРАСНЫЙ: когда разница имеет отрицательное значение или равна нулю (0); это указывает на то, что имеющийся объем запасов в месяцах ниже установленного резервного уровня или равен ему.
• ЖЕЛТЫЙ: когда объем запасов выше резервного уровня (&gt;0), но ниже 3-х месячного уровня (+3).
• ЗЕЛЕНЫЙ: когда разница находится в пределах между 3 и 18 месяцами.
• ФИОЛЕТОВЫЙ: когда разница равна или больше 18 месяцев, что указывает на возможный избыток запасов.
Для ознакомления с полным описанием методики расчета этого показателя см. Руководство для пользователя.
</t>
  </si>
  <si>
    <t>Количество месяцев.</t>
  </si>
  <si>
    <t>Документация ОР: складские данные</t>
  </si>
  <si>
    <t>Программные показатели (Система оценки результатов реализации)</t>
  </si>
  <si>
    <t>Показатель по ВИЧ /СПИД</t>
  </si>
  <si>
    <t>Определение (на основании Плана мониторинга и оценки)</t>
  </si>
  <si>
    <t>Процент ЛУИН, охваченных программами по профилактике ВИЧ</t>
  </si>
  <si>
    <t>Индикатор  отражает процент ЛУИН, которые получили минимальный пакет услуг (шприцы, иглы, салфетки), презервативы и информационный материал (в виде информационных брошюр или информационных сессий) хотя бы один раз в течение отчетного периода из оценочного числа ЛУИН.</t>
  </si>
  <si>
    <t xml:space="preserve">Не кумулятивный, данные от СР представляются в абсолютных числах.На уровне ОР осуществляется кумуляция данных и расчеты в процентах. Числитель: количество охваченных минимальным пакетом за отчетный период, включая заключенных ЛУИН; знаменатель: оценочное количество ЛУИН за 2013 г. </t>
  </si>
  <si>
    <t>Отчетная документация организаций - СР (ежеквартально), БД МИС.</t>
  </si>
  <si>
    <t>Процент взрослых и детей, получающих в настоящее время антиретровирусную терапию, от оценочного числа всех взрослых и детей, живущих с ВИЧ</t>
  </si>
  <si>
    <t>Все лица с известным статусом на конец отчетного периода получающие АРТ в соответствии с утвержденным национальным протоколом лечения из оценочного числа ЛЖВ. </t>
  </si>
  <si>
    <t>Индикатор не кумулятивный, состоит из двух частей. Числитель: Число людей, находящихся на АРТ в данный момент (на конец отчетного периода), знаменатель: оценочное число ЛЖВ по Спектруму. </t>
  </si>
  <si>
    <t>Данные РЦ СПИД, ЭС.</t>
  </si>
  <si>
    <t>Процент ЛЖВ, получающих АРТ и достигших неопределяемую вирусную нагрузку (т.е. ≤1000 копий)</t>
  </si>
  <si>
    <t>Индикатор отражает процент ЛЖВ, получающих АРТ и достигших неопределяемую вирусную нагрузку из общего числа ЛЖВ, находящихся на АРТ на конец отчетного периода. </t>
  </si>
  <si>
    <t xml:space="preserve">Индикатор кумулятивный за год, состоит их двух частей. Числитель: Число ЛЖВ, получающих АРТ и достигших неопределяемую вирусную нагрузку, знаменатель: общее число ЛЖВ, находящихся на АРТ на конец отчетного периода. </t>
  </si>
  <si>
    <t>Процент ЛУИН получающих ОЗТ, которые находятся на лечении не менее 6 месяцев после начала лечения </t>
  </si>
  <si>
    <t>Индикатор отражает приверженность/удержание на опиоидной заместительной терапии и охватывает и гражданский, пенитенциарный системы (по стране). </t>
  </si>
  <si>
    <t>Измеряется в процентах, количество людей вступивших в программу ОЗТ в период предыдущий отчетному на  количество людей продолживших терапию в течении 6 месяцев после ее начала. Не кумулятивный.</t>
  </si>
  <si>
    <t>Данные РЦН, ЭРЗПТ</t>
  </si>
  <si>
    <t>Процент ЛУИН, протестированных на ВИЧ и знающих свой результат</t>
  </si>
  <si>
    <t>Процент ЛУИН, прошедших тестирование на ВИЧ и получивших после-тестовое консультирование.</t>
  </si>
  <si>
    <t xml:space="preserve">Не кумулятивный, данные от СР представляются в абсолютных числах.На уровне ОР осуществляется кумуляция данных и расчеты в процентах. Числитель: количество ЛУИН, прошедших тестирование и знающих свои результаты за отчетный период, включая заключенных ЛУИН и клиентов ОЗТ; знаменатель: оценочное количество ЛУИН за 2013 г. </t>
  </si>
  <si>
    <t>Процент заключенных, протестированных на ВИЧ и знающих свой результат</t>
  </si>
  <si>
    <t>Процент заключенных, прошедших тестирование на ВИЧ и получивших после-тестовое консультирование.</t>
  </si>
  <si>
    <t xml:space="preserve">Не кумулятивный, данные от СР представляются в абсолютных числах. Числитель: Число заключенных, прошедших тестирование на ВИЧ в течение отчетного периода и знающих их результаты.
Знаменатель: фактическое число заключенных. </t>
  </si>
  <si>
    <t>Источником данных являются отчеты суб-получателей.</t>
  </si>
  <si>
    <t>Процент СР охваченных, программами по профилактике ВИЧ</t>
  </si>
  <si>
    <t>Процент СР, которые получили хотя бы один раз минимальный пакет услуг в течение отчетного периода из оценочного числа. Под «минимальным пакетом» понимаются перечисленные ниже услуги: предоставление презервативов, тематических информационных материалов виде брошюр и/или бесед и/или консультирование, и направление на тестирование ВИЧ и/или ИППП и/или прошедшие экспресс-тестирование на ВИЧ.</t>
  </si>
  <si>
    <t xml:space="preserve">Не кумулятивный, данные от СР представляются в абсолютных числах.На уровне ОР осуществляется объединение данных и расчеты в процентах. Числитель: количество охваченных минимальным пакетом за отчетный период, знаменатель: оценочное количество СР за 2013 г. </t>
  </si>
  <si>
    <t>Отчетная документация организаций - СР (ежеквартально), БД МИС</t>
  </si>
  <si>
    <t>Процент СР, протестированных на ВИЧ и знающих свой результат</t>
  </si>
  <si>
    <t>Процент СР, прошедших тестирование на ВИЧ и получивших после-тестовое консультирование.</t>
  </si>
  <si>
    <t xml:space="preserve">Не кумулятивный, данные от СР представляются в абсолютных числах.На уровне ОР осуществляется кумуляция данных и расчеты в процентах. Числитель: количество СР, прошедших тестирование и знающих свои результаты за отчетный период; знаменатель: оценочное количество СР за 2013 г. </t>
  </si>
  <si>
    <t>Процент МСМ охваченных, программами по профилактике ВИЧ</t>
  </si>
  <si>
    <t>Процент МСМ, которые получили хотя бы один раз минимальный пакет услуг в течение отчетного периода. Под «минимальным пакетом» понимаются перечисленные ниже услуги: предоставление презервативов, тематических информационных материалов виде брошюр и/или бесед и/или консультирование, и направление на тестирование ВИЧ и/или ИППП и/или прошедшие экспресс-тестирование на ВИЧ.</t>
  </si>
  <si>
    <t xml:space="preserve">Не кумулятивный, данные от СР представляются в абсолютных числах.На уровне ОР осуществляется объединение данных и расчеты в процентах. Числитель: количество охваченных минимальным пакетом за отчетный период, знаменатель: оценочное количество МСМ за 2013 г. </t>
  </si>
  <si>
    <t>Процент МСМ, протестированных на ВИЧ и знающих свой результат</t>
  </si>
  <si>
    <t>Процент МСМ, прошедших тестирование на ВИЧ и получивших после-тестовое консультирование.</t>
  </si>
  <si>
    <t xml:space="preserve">Не кумулятивный, данные от СР представляются в абсолютных числах.На уровне ОР осуществляется кумуляция данных и расчеты в процентах. Числитель: количество ЛУИН, прошедших тестирование и знающих свои результаты за отчетный период; знаменатель: оценочное количество МСМ за 2013 г. </t>
  </si>
  <si>
    <t>Процент ЛЖВ (включая ППМР), у которых ТБ статус  оценивался в отчетном периоде, из числа доступных</t>
  </si>
  <si>
    <t>Процент ЛЖВ, которым была проведена оценка ТБ статуса в соответствии с национальным клиническим протоколом за отчетный период.</t>
  </si>
  <si>
    <t>Не кумулятивный. Числитель: количество ЛЖВ, которым была проведена оценка ТБ статуса, знаменатель: количество ЛЖВ, вовлеченных в уход по ВИЧ (доступных)</t>
  </si>
  <si>
    <t>Процент ВИЧ-положительных новых и рецидивирующих больных туберкулезом, получающих АРТ во время лечения ТБ</t>
  </si>
  <si>
    <t xml:space="preserve">Процент ВИЧ-положительных новых и рецидивирующих больных туберкулезом, которые начали лечение ТБ в течение отчетного периода, которые уже получают АРТ или начавшие АРТ во время лечения ТБ. </t>
  </si>
  <si>
    <t xml:space="preserve">Не кумулятивный. Числитель: Число ВИЧ-положительных новых и рецидивирующих больных туберкулезом, которые начали лечение ТБ в течение отчетного периода, которые уже получают АРТ или начавшие АРТ во время лечения ТБ.
Знаменатель: Число ВИЧ-положительных новых и рецидивирующих больных туберкулезом, зарегистрированных за отчетный период. </t>
  </si>
  <si>
    <t>Данные РЦ СПИД, программа ЭС.</t>
  </si>
  <si>
    <t>Процент ВИЧ-положительных беременных женщин, получивших АРТ во время беременности</t>
  </si>
  <si>
    <t>Индикатор отражает процент беременных женщин с положительным статусом ВИЧ, которые родили и получили АРТ в период риска ПМР среди общего числа ВИЧ- положительных беременных, родивших за отчетный период.</t>
  </si>
  <si>
    <t>Кумулятивно за год. 
Числитель: Число ВИЧ-положительных беременных женщин, которые родили и получили АРТ в период риска ПМР.
Знаменатель: Число ВИЧ-положительных беременных, фактически родивших в течение отчетного периода.</t>
  </si>
  <si>
    <t>Данные РЦ СПИД, программа ЭС, Спектрум.</t>
  </si>
  <si>
    <t>Показатель по ТБ</t>
  </si>
  <si>
    <t>TCP-1: Количество зарегистрированных случаев всех форм ТБ (в т.ч. бактериологически подтвержденных и клинически диагностированных), включая новые случаи и рецидивы</t>
  </si>
  <si>
    <t xml:space="preserve">Количество всех форм ТБ случаев (бактериологически подтвержденных и клинически диагностированных) зарегистрированных национальными организациями здравоохранения в течение отчетного периода. Включает новые случаи и рецидивы. </t>
  </si>
  <si>
    <t>Измеряется в абсолютных числах  на основании ежеквартальных статистических данных РЦИиЭ НЦФ.</t>
  </si>
  <si>
    <t>Отчетный инструмент  относится к форме ТБ 06, табл. 1. </t>
  </si>
  <si>
    <t>MDR TB-2: Количество бактериологически подтвержденных зарегистрированных ЛУ-ТБ случаев (РУ-ТБ и/или МЛУ-ТБ)</t>
  </si>
  <si>
    <t xml:space="preserve">    Абсолютное количество бактериологически подтвержденных случаев ЛУ РУ ТБ и/или МЛУ/ШЛУ, зарегистрированных за отчетный период.                                      
</t>
  </si>
  <si>
    <t>Отчетный инструмент  относится к форме ТБ 06 У, табл. 1. </t>
  </si>
  <si>
    <t>MDR TB-3: Количество случаев с РУ/МЛУ ТБ, начавших лечение препаратами второго ряда</t>
  </si>
  <si>
    <t>Индикатор включает абсолютное число лабораторно-подтвержденных случаев РУ/МЛУ/ШЛУ ТБ, взятых на лечение преапаратами второго ряда в отчетный период</t>
  </si>
  <si>
    <t>База данных МЛУ-ТБ НЦФ РЦИиЭ</t>
  </si>
  <si>
    <t>MDR TB-7: Процент подтвержденных МЛУ-ТБ случаев, протестированных на чувствительность к фторхинолонам и инъекционным препаратам второго ряда</t>
  </si>
  <si>
    <t>Измеряется количество подтвержденных РУ/МЛУ ТБ случаев, протестированных на чувствительность к любым фторхинолонам и любым инъекционным препаратам второго ряда в отчетный период любым методом (Хайн-тест 2го ряда или фенотипический ТЛЧ). </t>
  </si>
  <si>
    <t>Числитель: Количество подтвержденных РУ/МЛУ ТБ случаев протестированных на чувствительность к фторхинолонам и инъекционным препаратам второго ряда в отчетный период. Знаменатель: Общее количество подтвержденных случаев РУ/МЛУ, зарегистрированных в отчетный период. </t>
  </si>
  <si>
    <t>Отчетный инструмент  относится к форме ТБ 06, табл. 3а и 3б. </t>
  </si>
  <si>
    <t>MDR TB-8: Количество случаев ШЛУ ТБ, взятых на лечение</t>
  </si>
  <si>
    <t>Количество зарегистрипрованных  подтвержденных случаев ШЛУ ТБ, которые начали  назначенное ШЛУ лечение в течение отчетного периода.</t>
  </si>
  <si>
    <t>Измеряется в абсолютных числах  на основании ежеквартальных статистических данных РЦИиЭ НЦФ.</t>
  </si>
  <si>
    <t>TB/HIV-5: Процент зарегистрированных пациентов  (новых случаев и рецидивов), которые имеют задокументированный статус ВИЧ</t>
  </si>
  <si>
    <t>Количество новых случаев и рецидивов, зарегистрированный в отченный период, у которых имеется задокументированный ВИЧ статус</t>
  </si>
  <si>
    <t xml:space="preserve">Числитель: Количество пациентов (новые случаи и рецидивы), зарегистрированные в отчетный период, у которых имеется результат теста на ВМЧ (положительный или отрицательный), записанный в ТБ регистре. Знаменатель: Количество пациентов (новые случаи и рецидивы), зарегистированные в ТБ регистре в течение отчетного периода.  </t>
  </si>
  <si>
    <t>Отчетный инструмент  относится к форме ТБ 06 У, табл. 4. </t>
  </si>
  <si>
    <t>Номер показателя: название (№ в Системе оценки результатов реализации)</t>
  </si>
  <si>
    <t>Показатели должны быть выбраны ОР и членами СКК или Техническим комитетом СКК, см. Систему оценки результатов реализации</t>
  </si>
  <si>
    <t>Система оценки результатов реализации</t>
  </si>
  <si>
    <t>Информация о гранте</t>
  </si>
  <si>
    <t>Страна:</t>
  </si>
  <si>
    <t>Кыргызстан</t>
  </si>
  <si>
    <t>Название гранта:</t>
  </si>
  <si>
    <t>«Эффективный контроль за ВИЧ-инфекцией и туберкулезом в Кыргызской Республике»</t>
  </si>
  <si>
    <t>Грант №</t>
  </si>
  <si>
    <t>KGZ-C-UNDP</t>
  </si>
  <si>
    <t>Компонент:</t>
  </si>
  <si>
    <t>ВИЧ/СПИД/ТБ</t>
  </si>
  <si>
    <t>Общая сумма:</t>
  </si>
  <si>
    <t>Основной реципиент:</t>
  </si>
  <si>
    <t>ПРООН</t>
  </si>
  <si>
    <t>Раунд:</t>
  </si>
  <si>
    <t>Фаза:</t>
  </si>
  <si>
    <t>Дата начала (дд/ммм/гг):</t>
  </si>
  <si>
    <t>Местный агент Фонда:</t>
  </si>
  <si>
    <t>UNOPS</t>
  </si>
  <si>
    <t>Последняя оценка:</t>
  </si>
  <si>
    <t>A1</t>
  </si>
  <si>
    <t>Менеджер портфолио Фонда:</t>
  </si>
  <si>
    <t>Алексей Бобрик</t>
  </si>
  <si>
    <t>Период предоставления отчетной информации</t>
  </si>
  <si>
    <t>Отчетный период</t>
  </si>
  <si>
    <t>P2</t>
  </si>
  <si>
    <t>с:</t>
  </si>
  <si>
    <t>до:</t>
  </si>
  <si>
    <t>Дата ввода информации:</t>
  </si>
  <si>
    <t>Кем подготовлено:</t>
  </si>
  <si>
    <t>Информация об индикаторах</t>
  </si>
  <si>
    <t>Введите данные в ячейки соответствующего цвета</t>
  </si>
  <si>
    <t xml:space="preserve">Информация о финансировании: </t>
  </si>
  <si>
    <t xml:space="preserve">Информация об управлении: </t>
  </si>
  <si>
    <t xml:space="preserve">Информация о программе: </t>
  </si>
  <si>
    <t xml:space="preserve">     Введите финансовые данные в каждую ячейку оранжевого цвета.</t>
  </si>
  <si>
    <t>Валюта финансирования гранта</t>
  </si>
  <si>
    <t>$</t>
  </si>
  <si>
    <t>F1: Бюджет и выплаты Глобальным фондом</t>
  </si>
  <si>
    <t>Выплаты</t>
  </si>
  <si>
    <t>P1</t>
  </si>
  <si>
    <t>P3</t>
  </si>
  <si>
    <t>P4</t>
  </si>
  <si>
    <t>P5</t>
  </si>
  <si>
    <t>P6</t>
  </si>
  <si>
    <t>P7</t>
  </si>
  <si>
    <t>P8</t>
  </si>
  <si>
    <t>P9</t>
  </si>
  <si>
    <t>P10</t>
  </si>
  <si>
    <t>P11</t>
  </si>
  <si>
    <t>P12</t>
  </si>
  <si>
    <t>% Общего объема</t>
  </si>
  <si>
    <t>Бюджет (в $)</t>
  </si>
  <si>
    <t>Общий бюджет</t>
  </si>
  <si>
    <t>Общая сумма выплат</t>
  </si>
  <si>
    <t>F2: Бюджет и фактические расходы согласно задачам гранта</t>
  </si>
  <si>
    <t>Комментарии</t>
  </si>
  <si>
    <t>Профилактика - Работники секс-бизнеса и их клиенты</t>
  </si>
  <si>
    <t>Данная задача включает бюджет на:- закупки  женских и мужских презервативов, любрикантов, тестов, антисептических салфеток, а также соответствующие затраты на управление поставками,  целевые расходы СП: 7 ПОУ на базе НПО, работающие в данном направлении, включая з/п социальных и аутрич работников.  За отчетный период было израсходовано 101% выделенного бюджета согласно фактическим потребностям. Незначительное превышение бюджета вызвано оплатой в текущем отчетном периоде финансовые обязательства с 2018 г, в основном,  по закупкам на 7 497$.</t>
  </si>
  <si>
    <t>Профилактика - ПИН и их партнеры</t>
  </si>
  <si>
    <t>Данная задача включает бюджет на:- закупки метадона, налоксона, шприцов, мужских презервативов, тестов, антисептических салфеток, пластиковых стаканов,  а также соответствующие затраты на управление поставками, ремонт ОЗТ,  целевые расходы СП (РЦН и НПО, работающие в данном направлении), включая з/п социальных и аутрич работников. За весь период было израсходовано 144% выделенного бюджета согласно фактическим потребностям. Перерасход бюджета текущего отчетного периода вызван оплатой в данном семестре финансовых обязательств 2018 года, которые относятся к закупкам лекарственных препаратов на общую сумму 288 935$.</t>
  </si>
  <si>
    <t>Профилактика - Другие уязвимые группы населения </t>
  </si>
  <si>
    <t xml:space="preserve"> -   </t>
  </si>
  <si>
    <t>Данная задача включает бюджет на:- закупки  тестов,  а также соответствующие затраты на управление поставками.  В данном семестре была произведена оплата финансовых обязательств 2018 года, которые относятся к закупкам лекарственных препаратов на общую сумму 678$.</t>
  </si>
  <si>
    <t>ППМР</t>
  </si>
  <si>
    <t>Данная задача включает бюджет на:- закупки Антиретровирусных препаратов,  тест-наборы,  а также соответствующие затраты на управление поставками. В данном семестре была произведена оплата финансовых обязательств 2018 года, которые относятся к закупкам лекарственных препаратов на общую сумму 15 884$.</t>
  </si>
  <si>
    <t xml:space="preserve">Лечение, уход и поддержка </t>
  </si>
  <si>
    <t xml:space="preserve">Данная задача включает бюджет на:- закупки Антиретровирусных препаратов, Тестирование на ВИЧ CD4 расходные материалы / тест-наборы: расходные материалы- вирусологическое тестирование на ВИЧ / тест-наборы,  а также соответствующие затраты на управление поставками,  целевые расходы СП (РЦ «СПИД» и региональные центры по борьбе со СПИДом, и 7 НПО, включая з/п социальных и аутрич работников и мед.технического персонала, транспортировку биологических образцов, Поддержку  оплаты стимулов ЛЖВ за приверженность к АРТ. За отчетный период было израсходовано 73% выделенного бюджета согласно фактическим потребностям. При этом на конец отчетного периода имеются финансовые обязательства, в основном, по закупкам на 562 573$, с учетом которых освоение будет 166% в рамках данной задачи. </t>
  </si>
  <si>
    <t>ТБ/ВИЧ</t>
  </si>
  <si>
    <t xml:space="preserve"> -     </t>
  </si>
  <si>
    <t>Данная задача включает бюджет на:- закупки на Pyrodoxine,  а также соответствующие затраты на управление поставками. На конец отчетного периода имеются финансовые обязательства по закупкам на 11 433$ за счет бюджета 2018 г и семестра июль-декабрь 2019 г.</t>
  </si>
  <si>
    <t>МЛУ-ТБ</t>
  </si>
  <si>
    <t xml:space="preserve">Данная задача включает бюджет на:- закупки на  ПТП, лабораторные реагенты, шприцы, респираторы, картриджы для Xpert, GeneXpert,  а также соответствующие затраты на управление поставками, Услуги томографии и диагностика больных туберкулезом; Ежегодный операционный взнос в комитет Green Light; з/п отдела логистики по транспортировки мокроты, з/п психологов для пациентов, целевые расходы СП на базе НПО, транпсортировку мокроты, моивационные выплаты пациентам, соблюдающим лечение, МиО визиты и тренингы по Базе Данных по ТБ. За отчетный период было израсходовано 98% выделенного бюджета согласно фактическим потребностям. </t>
  </si>
  <si>
    <t>Укрепление систем сообществ</t>
  </si>
  <si>
    <t>Данная задача включает бюджет на  целевые расходы СП- 2-х национальных сетей по ТБ и ВИЧ:  транспортные расходы, связанные с МиО визитами;  зарплата сотрудникам программ. За отчетный период было израсходовано 154% выделенного бюджета согласно фактическим потребностям суб-получателей для реализации проектных мероприятий.</t>
  </si>
  <si>
    <t>УC3 - Информационные системы здравоохранения и МиО</t>
  </si>
  <si>
    <t xml:space="preserve">Данная задача включает бюджет на:  целевые расходы СП ( РЦН, центров по борьбе со СПИДом, ТБ центры), включая оплату специалистов по контролю качества лабораторных услуг, технических специалистов НТП по реализации гранта ГФ; специалистов по по мониторингу и оценке для обеспечения верификации данных; МиО визиты центров по борьбе со СПИДом. За отчетный период было израсходовано 72% выделенного бюджета согласно фактическим потребностям суб-получателей для реализации проектных мероприятий. </t>
  </si>
  <si>
    <t>Управление программой</t>
  </si>
  <si>
    <t xml:space="preserve">Данная задача включает бюджет в основном на административные расходы СП и ОП в рамках реализации проекта, ежегодный аудит СП, модернизация Базы Данных по ТБ, техническую поддержку СП в виде наемных консультантов, закуп USB модемов и расходы на мобильный интернет для Базы Данных по ТБ, содержание камер наблюдения для РЦН, ежегодные встречи СП по компоненту ТБ, тренинги по адвокации и правам человека, МиО визиты СП, а также административные расходы в рамках Matching Funds (MF). За отчетный период было израсходовано 76% выделенного бюджета. </t>
  </si>
  <si>
    <t xml:space="preserve">Профилактика - заключенные </t>
  </si>
  <si>
    <t>Данная задача включает бюджет на:- закупки  тестов, антисептических салфеток, а также соответствующие затраты на управление поставками- целевые расходы РЦН, включая з/п социальных и аутрич работников 13 ПОШ в тюрьмах, расходы с МиО визитами. За отчетный период было израсходовано 337% выделенного бюджета согласно фактическим потребностям. Перерасход бюджета текущего отчетного периода вызван оплатой в данном семестре финансовых обязательств 2018 года, которые относятся к закупкам лекарственных препаратов на общую сумму 25 278$.</t>
  </si>
  <si>
    <t>Профилактика - МСМ и трансгендерные лица</t>
  </si>
  <si>
    <t>Данная задача включает бюджет на:- закупки  мужских презервативов, любрикантов, тестов, антисептических салфеток, а также соответствующие затраты на управление поставками, целевые расходы СП: 7 ПОУ на базе НПО, работающие в данном направлении, включая з/п социальных и аутрич работников.  За весь период было израсходовано 119% выделенного бюджета согласно фактическим потребностям. Перерасход бюджета текущего отчетного периода вызван оплатой в данном семестре финансовых обязательств 2018 года, которые относятся к закупкам лекарственных препаратов на общую сумму 24 619$.</t>
  </si>
  <si>
    <t>Устранение правовых барьеров к доступу</t>
  </si>
  <si>
    <t>Данная задача включает бюджет на: мероприятия по Matching Funds, которые были перенесы на 2019, - целевые расходы по Проекту «Уличные юристы»,  на базе НПО - оплата аутрич-работников, обучения аутрич-работников и регулярных рабочих встреч с консультантами:- форумы  для общин (ЛЖВ, ПИН,СР, МСМ); За отчетный период было израсходовано 45% выделенного бюджета согласно фактическим потребностям. При этом на конец отчетного периода имеются финансовые обязательства на 37 083$, с учетом которых освоение будет 58% в рамках данной задачи.</t>
  </si>
  <si>
    <t>Всего:</t>
  </si>
  <si>
    <t>F3: Выплаты и расходы</t>
  </si>
  <si>
    <t>До отчетного периода</t>
  </si>
  <si>
    <t>Текущий отчетный период</t>
  </si>
  <si>
    <t>Выплачено Глобальным фондом</t>
  </si>
  <si>
    <t>Расходы и платежи ОР</t>
  </si>
  <si>
    <t>Выплачено субреципиентам</t>
  </si>
  <si>
    <t>Расходы субреципиентов</t>
  </si>
  <si>
    <t>F4: Последний отчетный и платежный цикл ОР</t>
  </si>
  <si>
    <t>Последняя выплата средств: количество календарных дней</t>
  </si>
  <si>
    <t>Расчетные (дни)</t>
  </si>
  <si>
    <t>Фактические (дни)</t>
  </si>
  <si>
    <t xml:space="preserve">Сколько дней понадобилось для подачи ИОР/ЗПС в офис МАФ </t>
  </si>
  <si>
    <t xml:space="preserve">Спустя сколько дней ОР получил платеж </t>
  </si>
  <si>
    <t>н/п</t>
  </si>
  <si>
    <t>Спустя сколько дней суб-реципиенты получили платежи</t>
  </si>
  <si>
    <t>Информация об управлении:</t>
  </si>
  <si>
    <t>Введите данные об управлении в каждую ячейку голубого цвета.</t>
  </si>
  <si>
    <t>M1: Статус Предварительных условий (ПУ) и Действий с установленным сроком исполнения (ДУС)</t>
  </si>
  <si>
    <t>Выполненные</t>
  </si>
  <si>
    <t>Невыполненные, но непросроченные</t>
  </si>
  <si>
    <t>Невыполненные и просроченные</t>
  </si>
  <si>
    <t>Всего</t>
  </si>
  <si>
    <t>Предварительные условия (ПУ) ВИЧ/СПИД</t>
  </si>
  <si>
    <t>Действия с установленным сроком исполнения (ДУС) ВИЧ/СПИД</t>
  </si>
  <si>
    <t>Предварительные условия (ПУ) ТБ</t>
  </si>
  <si>
    <t>Действия с установленным сроком исполнения (ДУС) ТБ</t>
  </si>
  <si>
    <t>M2: Статус ключевых руководящих должностей в структуре ОР</t>
  </si>
  <si>
    <t>Отдел управления проектом</t>
  </si>
  <si>
    <t>Запланировано</t>
  </si>
  <si>
    <t>Заполнено</t>
  </si>
  <si>
    <t>Вакантно</t>
  </si>
  <si>
    <t>ВИЧ/СПИД</t>
  </si>
  <si>
    <t>ТБ</t>
  </si>
  <si>
    <t>General (both components)</t>
  </si>
  <si>
    <t xml:space="preserve">M3: Контрактные соглашения (СР) </t>
  </si>
  <si>
    <t>Определеные</t>
  </si>
  <si>
    <t>Прошедшие оценку</t>
  </si>
  <si>
    <t>Одобренные</t>
  </si>
  <si>
    <t>Подписавшие соглашение</t>
  </si>
  <si>
    <t>Получающие финансирование</t>
  </si>
  <si>
    <t>СР ВИЧ/СПИД</t>
  </si>
  <si>
    <t>СР ТБ</t>
  </si>
  <si>
    <t>M4: Количество полных отчетов, полученных к установленному сроку</t>
  </si>
  <si>
    <t>Ожидаемое кол-во</t>
  </si>
  <si>
    <t>Полученное кол-во</t>
  </si>
  <si>
    <t>Незавершенные</t>
  </si>
  <si>
    <t>Отчеты ССР для СР ВИЧ/СПИД</t>
  </si>
  <si>
    <t>Отчеты СР для ОР ВИЧ СПИД</t>
  </si>
  <si>
    <t>Отчеты ССР для СР ТБ</t>
  </si>
  <si>
    <t>Отчеты СР для ОР ТБ</t>
  </si>
  <si>
    <t>M5: Бюджет и закупки товаров медицинского назначения, медицинского оборудования,  лекарственных средств и фармацевтических препаратов</t>
  </si>
  <si>
    <t>Утвержденный бюджет*</t>
  </si>
  <si>
    <t>Финансовые обязательства</t>
  </si>
  <si>
    <t>Расходы</t>
  </si>
  <si>
    <t>Совокупный утвердженный бюджет*</t>
  </si>
  <si>
    <t>Общий объем финансовых обязательств</t>
  </si>
  <si>
    <t>Общий объем расходов</t>
  </si>
  <si>
    <t>* Включает только категории 4 и 5 ПФО (товары медицинского назначения и медицинское оборудование, лекарственные средства и фармацевтические препараты)</t>
  </si>
  <si>
    <t>M6: Разница между текущим и резервным запасами</t>
  </si>
  <si>
    <t>Компонент</t>
  </si>
  <si>
    <t>Продукция</t>
  </si>
  <si>
    <t>(1)
Кол-во таблеток на 1 пациента в день
(см. Национальный протокол по лечению)</t>
  </si>
  <si>
    <t>(2 = 1 x 30)
Месячный курс лечения 
(кол-во таблеток на 1 пациента на 30 дней)</t>
  </si>
  <si>
    <t>(3)
Общее кол-во пациентов, получающих лечение</t>
  </si>
  <si>
    <t>(4 = 2 x 3)
Общее кол-во таблеток, необходимое для всех пациентов на 1месяц</t>
  </si>
  <si>
    <t>(5)
Текущие запасы на центральном складе (с действительным сроком годности на ближайшие 3 месяца)</t>
  </si>
  <si>
    <t>(6 = 5 / 4)
Уровень запасов, выраженный в кол-ве месяцев лечения для всех имеющихся пациентов</t>
  </si>
  <si>
    <t xml:space="preserve">(7)
Уровень резервного запаса
(выраженный в месяцах по странам) </t>
  </si>
  <si>
    <t>(8 = 6 - 7)
Разница между текущим и резерным запасами</t>
  </si>
  <si>
    <t>ВИЧ / СПИД</t>
  </si>
  <si>
    <t>3TC 150 mg</t>
  </si>
  <si>
    <t>ABC 300 mg</t>
  </si>
  <si>
    <t>AZT 300 mg</t>
  </si>
  <si>
    <t>FDC (AZT+3TC) 300/150 mg</t>
  </si>
  <si>
    <t>EFV 200</t>
  </si>
  <si>
    <t>EFV 600</t>
  </si>
  <si>
    <t>LPV/r 200/50 mg</t>
  </si>
  <si>
    <t>NVP 200</t>
  </si>
  <si>
    <t>TDF 300 mg</t>
  </si>
  <si>
    <t>FDC (TDF/FTC) 300/200 mg</t>
  </si>
  <si>
    <t>FDC  (TDF/FTC/EFV) 300/200/600 mg</t>
  </si>
  <si>
    <t>FDC (ABC/3TC) 600/300 mg</t>
  </si>
  <si>
    <t>FDC (ABC/3TC) 60/30 mg</t>
  </si>
  <si>
    <t>NVP 50</t>
  </si>
  <si>
    <t>LPV/r_сироп_80</t>
  </si>
  <si>
    <t>FDC (AZT+3TC) 60/30</t>
  </si>
  <si>
    <t>DTG 50 mg</t>
  </si>
  <si>
    <t>ATV/r 300mg</t>
  </si>
  <si>
    <t>Capreomycin  1000mg  Порошок для инъекций</t>
  </si>
  <si>
    <t>Kanamycin  1000mg  Порошок для инъекций</t>
  </si>
  <si>
    <t>Amikacin 500 mg/2 ml инъекции</t>
  </si>
  <si>
    <t>Amoxicillin + Potassium clavulanate  875mg+125mg  Таблетки в оболочке</t>
  </si>
  <si>
    <t>Cycloserine  250mg  Капсулы</t>
  </si>
  <si>
    <t>Ethambutol  400mg  Таблетки в оболочке</t>
  </si>
  <si>
    <t>Isoniazid  300mg  Таблетки без оболочки</t>
  </si>
  <si>
    <t>Levofloxacin  250mg  Таблетки в оболочке</t>
  </si>
  <si>
    <t>Moxifloxacin  400mg  Таблетки в оболочке</t>
  </si>
  <si>
    <t>P-aminosalicylate sodium salt  4000mg  Powder/Sachet</t>
  </si>
  <si>
    <t>Protionamide   250mg  Таблетки в оболочке</t>
  </si>
  <si>
    <t>Rifampicin  150mg  Таблетки в оболочке</t>
  </si>
  <si>
    <t>Pyrazinamide  400mg  Таблетки без оболочки</t>
  </si>
  <si>
    <t>Клофаземин 100 мг</t>
  </si>
  <si>
    <t>Имипенем500/Циластатин 500</t>
  </si>
  <si>
    <t>Линезолид 600 мг</t>
  </si>
  <si>
    <t>Бедаквилин 100 мг</t>
  </si>
  <si>
    <t>Деламанид 50 мг</t>
  </si>
  <si>
    <t>Информация о программе: ВИЧ/СПИД</t>
  </si>
  <si>
    <t xml:space="preserve">     Введите данные о реализации программы в каждую ячейку желтого цвета.</t>
  </si>
  <si>
    <t>Код</t>
  </si>
  <si>
    <t>Связаны напрямую?</t>
  </si>
  <si>
    <t>Топ 10</t>
  </si>
  <si>
    <t>с текущим грантом</t>
  </si>
  <si>
    <t>Целевой показатель</t>
  </si>
  <si>
    <t>Достигнуто </t>
  </si>
  <si>
    <t>Процент ЛЖВ, получающих АРТ и достигших неопределяемую вирусную нагрузку (т.е. ≤1000 копий)</t>
  </si>
  <si>
    <t>Ч:150
З:250
%:60</t>
  </si>
  <si>
    <t>Ч:160
З:255
%:62,7</t>
  </si>
  <si>
    <t>Ч:77
З:140
%:55</t>
  </si>
  <si>
    <t>Ч:56
З:99
%:56,6</t>
  </si>
  <si>
    <t>Ч: 2800
З: 8300
%: 33.7</t>
  </si>
  <si>
    <t>Ч: 2975
З: 8300
%: 35,8</t>
  </si>
  <si>
    <t>Ч: 2865
З: 8690
%: 32.9</t>
  </si>
  <si>
    <t>Ч: 2404
З: 7592
%: 31,7</t>
  </si>
  <si>
    <t>Ч:4970
З: 7103
%: 69.9</t>
  </si>
  <si>
    <t>Ч:5148
З: 7103
%: 72,4</t>
  </si>
  <si>
    <t>Ч:4359
З: 7103
%: 61.4</t>
  </si>
  <si>
    <t>Ч:3604
З: 7103
%: 50,7</t>
  </si>
  <si>
    <t xml:space="preserve"> Топ 10</t>
  </si>
  <si>
    <t>Ч: 6700
З: 11692
%: 57.3</t>
  </si>
  <si>
    <t>Ч: 7980
З: 11692
%: 68,2</t>
  </si>
  <si>
    <t>Ч: 8503
З: 11692
%:72.7</t>
  </si>
  <si>
    <t>Ч: 9606
З: 11692
%:82,1</t>
  </si>
  <si>
    <t>Ч: 7313
З: 25000
%: 29.2</t>
  </si>
  <si>
    <t>Ч: 7875
З: 25000
%: 31,5</t>
  </si>
  <si>
    <t>Ч: 8576
З: 25000
%: 34.3</t>
  </si>
  <si>
    <t>Ч: 8464
З: 25000
%: 33,9</t>
  </si>
  <si>
    <t>Ч:2237
З: 7103
%: 31.5</t>
  </si>
  <si>
    <t>Ч:2395
З: 7103
%: 33.7</t>
  </si>
  <si>
    <t>Ч:2218
З: 7103
%: 31.2</t>
  </si>
  <si>
    <t>Ч:1969
З: 7103
%: 27,7</t>
  </si>
  <si>
    <t>Ч: 2793
З: 11692
%: 23.8</t>
  </si>
  <si>
    <t>Ч: 4165
З: 11692
%: 35,6</t>
  </si>
  <si>
    <t>Ч: 3419
З: 11692
%: 29.2</t>
  </si>
  <si>
    <t>Ч: 4420
З: 11692
%: 37,8</t>
  </si>
  <si>
    <t>Процент ЛЖВ (включая ППМР), у которых ТБ статус оценивался в отчетном периоде, из числа доступных</t>
  </si>
  <si>
    <t xml:space="preserve"> с текущим грантом</t>
  </si>
  <si>
    <t>Таблица обновляется автоматически. Данные в эти ячейки не вводятся</t>
  </si>
  <si>
    <t>Информация о программе: ТБ</t>
  </si>
  <si>
    <t>Р1</t>
  </si>
  <si>
    <t>Р2</t>
  </si>
  <si>
    <t>да</t>
  </si>
  <si>
    <t>Достигнуто</t>
  </si>
  <si>
    <t xml:space="preserve">MDR TB-2: Количество бактериологически подтвержденных зарегистрированных ЛУ-ТБ случаев (РУ-ТБ и/или МЛУ-ТБ)		</t>
  </si>
  <si>
    <t xml:space="preserve">MDR TB-3: Количество случаев с РУ/МЛУ ТБ, начавших лечение препаратами второго ряда		</t>
  </si>
  <si>
    <t xml:space="preserve">MDR TB-8: Количество случаев ШЛУ ТБ, взятых на лечение		</t>
  </si>
  <si>
    <t xml:space="preserve">Процент и количество пациентов с симптомами или подозрениями на ТБ, обследованных методом Xpert MTB/RIF и подтвержденным активным ТБ  </t>
  </si>
  <si>
    <t>Грант №:</t>
  </si>
  <si>
    <t>Дата начала:</t>
  </si>
  <si>
    <t>Общ. финансирование:</t>
  </si>
  <si>
    <t>Отчетный период:</t>
  </si>
  <si>
    <t>дo:</t>
  </si>
  <si>
    <t>Последняя оценка</t>
  </si>
  <si>
    <t>Портфолио Менеджер  Фонда:</t>
  </si>
  <si>
    <t>Кем подготовлен:</t>
  </si>
  <si>
    <t>Дата подготовки отчета:</t>
  </si>
  <si>
    <t>Финансовые показатели</t>
  </si>
  <si>
    <t>Комментарии:</t>
  </si>
  <si>
    <t>ГФ в январе и апреле 2019 г. произвел выплату двумя траншами на общую сумму 3 078 027$, что в сумме с выплатами в 2018 составляет сумму всего бюджета за июль 2018-июнь 2019</t>
  </si>
  <si>
    <t xml:space="preserve">В отчетном периоде ГФ произвел выплату в полном объеме бюджета отчетного периода.
Расходы ОП составили 7 370 949$, включая сумму финансовых обязательств, в основном, по закупкам товаров медицинского назначения и медицинского оборудования, лекарственных средств и фармацевтических препаратов  на 30 июня 2019 в  3 972 818$. Итого за весь период гранта было освоено 208% выделлных средств на ОП. В текущем периоде ПРООН произвел выплаты 33 СП  в срок на общую сумму в 967 7503$ по запросу от СП в рамках 39 подписанных Соглашений и бюджетов. </t>
  </si>
  <si>
    <t xml:space="preserve">Расходы  связаны с обеспечением всех направлений деятельности программы по задачам. Объем расходов соответствует актуальной стоимости товаров и услуг. </t>
  </si>
  <si>
    <t xml:space="preserve">В отчетном периоде ОП подготовил и направил ИОР/ЗПС в ГФ и офис МАФ в установленные сроки. Платеж от ГФ на отчетный период был получен  в январе и апреле 2019 согласно графика платежей ГФ. </t>
  </si>
  <si>
    <t>Совокупный бюджет</t>
  </si>
  <si>
    <t>Совокупные расходы</t>
  </si>
  <si>
    <t>Показатели по управлению</t>
  </si>
  <si>
    <t xml:space="preserve">По обоим компонентам предварительных условий (ПУ) нет согласно письму от ГФ по результатам работы за 1-е полугодие 2018 года.  </t>
  </si>
  <si>
    <t>По компоненту ВИЧ -  реализацию программы осуществляли всего 22 Суб-получателя в рамках 28 СП-Соглашений, По всем Соглашениям СП получали финансирование. 
По компоненту ТБ: По грантовому соглашению в рамках ТБ компонента планировалось три СП: НЦФ, под управлением которого должны были  работать все ОЦБТ и ГСИН, 1 НПО по предоставлению лечения на дому и 1 Национальная Сеть по ТБ. По запросу НЦФ,  было принято решение заключить прямые соглашения со всеми областными центрами по борьбе с туберкулезом, таким образом вместо 1 СР фактически вовлечены 9 центров по борьбе с ТБ.В отчетном периоде  в реализацию гранта былои вовлечены 2 неправительственные организации.  По всем Соглашениям СП получали финансирование.</t>
  </si>
  <si>
    <t>Комментарии по ВИЧ:</t>
  </si>
  <si>
    <t>По компоненту ВИЧ -  28 из 28 ожидаемых программных отчетов СП были получены своевременно,  они  были проверены, доработаны СП и приняты в установленные сроки.
По компоненту   ТБ: Все 11 СП представили программные отчеты согласно установленным срокам,были проверены, доработаны СП и приняты в установленные сроки. </t>
  </si>
  <si>
    <t>Медикаменты и ИМН закуплены согласно потребности на 2019 год. В расчетах потребности учтены текущий запас, ожидаемые поставки и наличие бюджета</t>
  </si>
  <si>
    <t>Комментарии по ТБ:</t>
  </si>
  <si>
    <t xml:space="preserve">Запас ПТП 2-го ряда составляет в среднем от 2-20 месяцев, за исключением некоторых препаратов. Ситуация большого запаса и наоборот меньше 2 месяцев, связано с переходным периодом на новые режимы, согласно новым рекомендациям ВОЗ. Согласно, плану перехода использование Амикацина постепенно будет увеличиваться, после того как капреомицин и канамицин уйдет из схем лечения, а также ежемесячный расход деламанида будет увеличиваться, так как закуплен для 84 пациента, с ежемесячным набором по 7 больных в месяц. 
Препараты, запас у которых меньше 2-х месяцев: Этамбутол, Изониазид, Клофаземин и Имипенем/Циластатин - плановая поставка препаратов покроет потребность на 2019 год.
</t>
  </si>
  <si>
    <t>Представленная информация по АРВ препаратам отражает ситуацию на 30/06/19 (Данные Электронной базы слежения за случаями ВИЧ и данным РЦ СПИД) данные по пациентам согласно Клиническому протоколу. Запасы отслеживаются, критических ситуаций с запасами не наблюдается. Но принимая во внимание изменение клинического протокола на основании последних рекомендации ВОЗ будут преобладать схемы на основе Долутегравира и схемы с монопрепаратами (отдельными постепенно не будут использоваться). Препаратов с запасом  свыше 10 месяцев срок годности приемлемый и будет использован до истечения срока годности. Касательно препаратов и тест систем  с уровнем запаса менее 3х месяцев, плановая поставка препаратов покроет потребность на 2019 год. Относительно экспресс тестирования, тест исследования покроют потребности на 2020 с увеличением количества  протестированных среди ключевых групп по сравнению с 2018 годом.</t>
  </si>
  <si>
    <t>Лекарственные средства и продукты медицинского назначения</t>
  </si>
  <si>
    <t>Уровень запасов, выраженный в месяцах лечения для всех имеющихся пациентов</t>
  </si>
  <si>
    <t xml:space="preserve">Уровень резервных запасов в месяцах </t>
  </si>
  <si>
    <t>Разница между имеющимся и безопасным уровнем запасов</t>
  </si>
  <si>
    <t>ATV 300mg</t>
  </si>
  <si>
    <t>Метадон</t>
  </si>
  <si>
    <t>Картриджи (CD 4)</t>
  </si>
  <si>
    <t>Картриджи (Вирусная нагрузка)</t>
  </si>
  <si>
    <t>Экспресс тестирование (по околодесновой жидкости)</t>
  </si>
  <si>
    <t>Capreomycin  1000mg  Порошок для инъекций</t>
  </si>
  <si>
    <t>Kanamycin  1000mg  Порошок для инъекций</t>
  </si>
  <si>
    <t>P-aminosalicylate sodium salt  4000mg  Powder/Sachet</t>
  </si>
  <si>
    <t>Genexpert картриджи</t>
  </si>
  <si>
    <t>Raiting</t>
  </si>
  <si>
    <t>Valor</t>
  </si>
  <si>
    <t>Программные показатели по ВИЧ/СПИД</t>
  </si>
  <si>
    <t>Процент ЛУИН, охваченных программами по  профилактике ВИЧ</t>
  </si>
  <si>
    <t>Комментрии:</t>
  </si>
  <si>
    <t xml:space="preserve">В отчетный период услуги получили  15 835 ЛУИН , из них 1 437 в ГСИН. Из общего числа охваченных клиентов – 1 964 женщины. В начале 2019 г. Вступил в силу Закон о пробации, в силу которого 308 клиентов ПОШ  были освобождены из мест лишения свободы. Всего за отчетный период было роздано 2 080 897 шприцев и 331 536 презервативов, что в среднем сотавляет 131 шприц и 21 презерватив на одного клиента. </t>
  </si>
  <si>
    <t>В соответствии с официальными данными, представленными Центром СПИД Республики на 30 июня 2019 г., 3 762 ЛЖВ получают АРВ лечение. В это число входят 3 324 взрослых (из них: мужчин - 1786, женщин – 1 538) и 438 детей (из них: дев. -179, мал. -259).</t>
  </si>
  <si>
    <t>Данный показатель является годовым. На 31 декабря 2018 года процент взрослых и детей, получавших антиретровирусную терапию в отчетный период, у которых отмечено подавление вирусной нагрузки (т.е. ≤1000 копий) составляет 68.5 % (2545/3718). 					Следующие результаты по данному индикатору будут представлены в отчете за 2 полугодие 2019 г.</t>
  </si>
  <si>
    <t>Показатели</t>
  </si>
  <si>
    <t>0% - 59%</t>
  </si>
  <si>
    <t>60% - 89%</t>
  </si>
  <si>
    <t>&gt; 90%</t>
  </si>
  <si>
    <t>Замечания</t>
  </si>
  <si>
    <t>min</t>
  </si>
  <si>
    <t>Ч: 16875
З: 25 000
%: 68</t>
  </si>
  <si>
    <t>Ч: 15835
З: 25 000
%: 64</t>
  </si>
  <si>
    <t>max</t>
  </si>
  <si>
    <t>Ч: 5123
З: 8500
%: 61</t>
  </si>
  <si>
    <t>Ч: 3762
З: 8500
%: 45</t>
  </si>
  <si>
    <t>Rating</t>
  </si>
  <si>
    <t>Данный показатель является годовым. На 31 декабря 2018 года процент взрослых и детей, получавших антиретровирусную терапию в отчетный период, у которых отмечено подавление вирусной нагрузки (т.е. ≤1000 копий) составляет 68.5 % (2545/3718).      Следующие результаты по данному индикатору будут представлены в отчете за 2 полугодие 2019 г.</t>
  </si>
  <si>
    <t xml:space="preserve">За предыдущий отчетный период (июль-декабрь 2018) 99 ЛУИН вошли в программу и из них 56 находились на лечении не менее 6 месяцев после начала лечения, что составило 57%. 
Из тех, кто не смог удержаться в течение 6 месяцев: умер -5; перешел на другой сайт и не дошел- 5;  добровольное досрочное – 29, попал в заключение – 1, планово завершил – 1, исключен - 1.
Согласно данным, полученным из ЭРЗПТ, в отчетном периоде получали ОЗТ- 1 192 ЛУИН, а по состоянию на 30 июня 2019 г. - 1 043 ЛУИН фактически получали ОЗТ (сайты РЦН, ГСИН и CDC). Одним из значительных достижений программы ОЗТ в текущем отчетном периоде является то, что 33% стабильных клиентов ОЗТ (241 клиент из 725 по состоянию на 30 июня 2018 года) получали метадон на руки на  3-5 дней.
</t>
  </si>
  <si>
    <t>За отчетный период 2 404 заключенных (из них женщин- 94), прошли тестирование на ВИЧ и знают свои результаты из общего количества 7 592 заключенных, что составило 32%.</t>
  </si>
  <si>
    <t xml:space="preserve">Пять НПО  в г.  Бишкек, Ош, Джалал-Абад,  Кызыл-Кия, Чолпон-Ата, Каракол, Талас, Балыкчы и в Джалал-Абадской, Ошской, Чуйской, Иссык-Кульской, Нарынской и Таласской областях реализуют программы профилактики ВИЧ среди данной уязвимой группы. В этот период 3 604 СР получили минимальный пакет услуг: предоставление презервативов, тематических информационных материалов виде брошюр или бесед/консультирования, и направление на тестирование ВИЧ и/или ИППП и/или прошли экспресс-тестирование на ВИЧ.  Из них 22 СР идентифицировали себя ка ТГ.  В отчетный период 660 СР прошли диагностику на ИППП.  542861 презерватива было роздано СР, таким образом каждый СР получил 150 презервативов в отчетном периоде.
Милицейские рейды по-прежнему являются основным препятствием для деятельности профилактических программ г. Бишкек и Ош, где работают две большие организации с большим охватом.  Несмотря на проводимые обучающие и адвокационные мероприятия, ситуация не улучшается. Сотрудники милиции являются основными виновниками насилия и нарушений прав человека, продолжается дискриминационное применение административных статей (например, о «мелком хулиганстве») к секс-работникам, что представляет собой фактическую криминализацию секс-работы. В результате, доступ к СР ограничен в этих двух больших городах.
</t>
  </si>
  <si>
    <t>Три НПО осуществляли программы профилактики ВИЧ среди МСМ в г. Бишкек, Ош, Джалал-Абад, Талас  и в Чуйской, Ошской и Иссык-Кульской областях. 9 606 МСМ были охвачены минимальным пакетом услуг. Диагностику на ИППП прошли- 107 МСМ. 409 065 презервативов было распространено, таким образом каждый клиент получил 43 презерватива за отчетный период.</t>
  </si>
  <si>
    <t xml:space="preserve">За отчетный период 8464 ЛУИН, включая ЛУИН заключенных и ОЗТ клиентов прошли тестирование на ВИЧ и знают свои результаты. Из них 97.5% (8252/8464) прошли экспресс тестирование. 
</t>
  </si>
  <si>
    <t xml:space="preserve">За отчетный период 1969 СР прошли тестирование на ВИЧ и знают свои результаты. Все прошли экспресс тестирование. 
</t>
  </si>
  <si>
    <t xml:space="preserve">За отчетный период 4420 МСМ прошли тестирование на ВИЧ и знают свои результаты. Все клиенты  (100 %) прошли экспресс тестирование на базе НПО. </t>
  </si>
  <si>
    <t>Из 3764 ЛЖВ (3340 взрослых и 424 детей), вовлеченных в уход по ВИЧ , ТБ статус был оценен у 3626 ЛЖВ (3202 взрослых и 424 детей)  во время отчетного периода, согласно национальному протоколу по ВИЧ. Данные предоставлены РЦ СПИД.</t>
  </si>
  <si>
    <t xml:space="preserve">Из 72 ВИЧ-инфицированных больных ТБ, 66 пациентов получали комбинированную антиретровирусную терапию в соответствии с национально утвержденными протоколами лечения, и которые начали получать лечение ТБ (в соответствии с руководящими принципами национальной программы по ТБ) в течение отчетного периода. </t>
  </si>
  <si>
    <t xml:space="preserve">Данный показатель является годовым. Cогласно данным РЦ СПИД в 2018 году общее число беременных женщин с ВИЧ, родивших -136. Из них 133 женщин получили АРТ в целях профилактики вертикальной передачи ВИЧ.    Следующие результаты по данному индикатору будут представлены в отчете за 2 полугодие 2019 г. </t>
  </si>
  <si>
    <t>Программные показатели по ТБ</t>
  </si>
  <si>
    <t xml:space="preserve">В течение последних лет наблюдается устойчивое снижение числа зарегистрированных случаев ТБ. При этом следует отметить, что несоблюдение диагностического алгоритма и отсутсвие мероприятий по активному выявлению случаев на ПМСП, приводит не только к снижению числа зарегистрированных случаев, но и к снижению числа обследованных на ТБ,  </t>
  </si>
  <si>
    <t xml:space="preserve">В течение отчетного периода выявление и регистрация РУ/МЛУ ТБ проводилась на рутинной основе, дополнительные мероприятия по активному выявлению случаев не проводились. </t>
  </si>
  <si>
    <t xml:space="preserve">Охват лечением среди РУ/МЛУ больных составил 95%, что является хорошим показателем. Некоторые пациенты с РУ/МЛУ/ШЛУ, имевшие неудачные эпизоды лечения в прошлом, отказываются от лечения. С ними проводится мотивационная работа со стороны врачей и кейс-менеджеров, которые с июля 2019 года финансируются за счет средств ПРООН.  </t>
  </si>
  <si>
    <t>Замечания и комментарии</t>
  </si>
  <si>
    <t>3023</t>
  </si>
  <si>
    <t xml:space="preserve">Данные получены от Национальной Противотуберкулезной Программы и включают данные пенитенциарной системы. Общее число зарегистрированных случаев (новых и рецидивов) в 4 кв. 2018-1 кв. 2019 года составило 3023, включая 2456  новых случаев (81%) и 567 (19%) рецидивов.   Из них 121 зарегистрированы в пенитенциарном секторе, и 2902 - в гражданскеом секторе. Количество зарегистрированных ТБ случаев постоянно снижается в последние годы. Согласно отчетам суб-получателей, это происходит по двум причинам: (1) в связи с сокращением ТБ коек, число необоснованных госпитализаций (когда пациенты в прошлом болевшие ТБ, регистрируются как рецидивы и получают "санаторное" лечение: доля рецидивов, зарегистрированных в 2018 году снизилась на 17% по сравнению с 2016 годом, в то время как доля новых зарегистрированных случаев снизилась только на 7%; (2) низкая настроженность ПМСП: диагностический алгоритм не выполняется в полной мере, мероприятия по активному выявлению случаев не проводятся. ПРООН неоднократно рекомендовала улучшить выполнение диагностического алгортма на уровне ПМСП (рекомендации были включены в Письма по управлению Грантом /Соглашением); согласно последнией информации, рекомендации находятся на стадии выполнения.      </t>
  </si>
  <si>
    <t>709</t>
  </si>
  <si>
    <t xml:space="preserve">В период 4 кв. 2018 г.-1 кв.2019 г., Национальная Противотуберкулезная Программа зарегистрировала 709 РУ/МЛУ/ШЛУ случаев вместо планируемых 720. По сравнению с целевым показателем, индиатор выполнен на 98%. 51 из 709 случаев РУ/МЛУ были выявлены в пенитенциарной системе и 658 - в гражданском секторе. </t>
  </si>
  <si>
    <t>В течение отчетного периода 687 РУ/МЛУ случаев были взяты на лечение, включая 674 бактериологически подтвержденных и 13 клинически диагностированных. Таким образом, целевой показатель достигнут на 94%. Это число включае 50 случаев из пенитенциарной системы и 624 случая из гражданского сектора. Из 709 случаев РУ/МЛУ случаев, которые зарегистрированы в отчетный период, на лечение взяты 95% (674), охват лечением в этом отчетном периоде выше по сравнению с предыдущим . Разница объясняется за счет ранее леченых случаев ТБ, которые были обнаружены во время мероприятий по активному выявлению случаев. Т.к. некоторые из этих пациментов имеют неблагоприятные исходы лечения в прошлом, часть из них отказывается от лечения. Врачи-фтизиатры на местах и кейс-менеджеры продолжают их мотивировать на лечение.</t>
  </si>
  <si>
    <t>65%</t>
  </si>
  <si>
    <t xml:space="preserve">Среди 709  зарегистрированных случаев РУ/МЛУ, 464 случаев были протестированы на чувствительность к препаратам второго ряда (фторхинолоны и инъекционные препараты) - 65%.  Индикатор выполнен на 109%. Согласно рекомендациям ПРООН, НЦФ улучшил качество записей в ТБ-регистре: перекрестная сверка  между лабораторным регистром и записей в картах пациентов проводится на ежеквартальной основе. 77% МЛУ случаев имеют результат ТЛЧ к ПВР (453 из 586 ), в то время как только 9% РУ случаев имеют ТЛЧ к ПВР (11 out of 123). Главной причиной, влияющий на выполнение этого индикатора, является нарушение диагностического алгоритма на уровне ПМСП. </t>
  </si>
  <si>
    <t>54</t>
  </si>
  <si>
    <t xml:space="preserve">Доступность новых препаратов и индивидуальных режимов вносит вклад в улучшение охвата ШЛУ пациентов лечением ТБ: начиная с 2017 года число ШЛУ случаев, взятых на лечение, имеет тенденцию к увеличению. НТП сообщает о 54 случаев ШЛУ ТБ, взятых на лечение в период с 4 кв 2018 г. по 1 кв 2019 г..   </t>
  </si>
  <si>
    <t>91%</t>
  </si>
  <si>
    <t>92%</t>
  </si>
  <si>
    <t xml:space="preserve">Тестирование на ВИЧ доступно по всей стране. В течение отчетного периода 92% зарегистрированных пациентов в 4 кв.2018-1 кв.2019 г. были протестированы на ВИЧ (2786 из 3023 новых случаев и рецидивов). Согласно клиническому руководству, все ТБ пациенты должны быть протестированы на ВИЧ. </t>
  </si>
  <si>
    <t>Рекомендации</t>
  </si>
  <si>
    <t>Осваиваются ли все средства и расходуются ли они согласно бюджету?</t>
  </si>
  <si>
    <t>Заключительные комментарии</t>
  </si>
  <si>
    <t>F1</t>
  </si>
  <si>
    <t>F2</t>
  </si>
  <si>
    <t>F3</t>
  </si>
  <si>
    <t>F4</t>
  </si>
  <si>
    <t>Осуществляются ли закупки и набор персонала согласно графику?</t>
  </si>
  <si>
    <t>M1</t>
  </si>
  <si>
    <t>M2</t>
  </si>
  <si>
    <t>M3</t>
  </si>
  <si>
    <t>M4</t>
  </si>
  <si>
    <t>M5</t>
  </si>
  <si>
    <t>M6</t>
  </si>
  <si>
    <t>Достигаются ли технические целевые показатели?</t>
  </si>
  <si>
    <t>Программа</t>
  </si>
  <si>
    <t>P1 - тенденция</t>
  </si>
  <si>
    <t>P2 - тенденция</t>
  </si>
  <si>
    <t>P3 - тенденция</t>
  </si>
  <si>
    <t>Решения и действия</t>
  </si>
  <si>
    <t>Какой общий статус реализации этого гранта?</t>
  </si>
  <si>
    <t>Основные рекомендации Комитета по надзору</t>
  </si>
  <si>
    <t>Решение СКК</t>
  </si>
  <si>
    <t>Срок</t>
  </si>
  <si>
    <t>Ответственное лицо</t>
  </si>
  <si>
    <t>Запланированные действия/Предыдущий период</t>
  </si>
  <si>
    <t>Каково общее состояние действий, осуществленных за предыдущий период?</t>
  </si>
  <si>
    <t>Предпринятые действия</t>
  </si>
  <si>
    <t>Дата</t>
  </si>
  <si>
    <t>Предыдущий отчетный период</t>
  </si>
  <si>
    <t>Set-up = List of validation for Grant Detail page</t>
  </si>
  <si>
    <t>Component</t>
  </si>
  <si>
    <t>Currency</t>
  </si>
  <si>
    <t>Round</t>
  </si>
  <si>
    <t>Phase</t>
  </si>
  <si>
    <t>Period</t>
  </si>
  <si>
    <t>LFA</t>
  </si>
  <si>
    <t>Medicaments</t>
  </si>
  <si>
    <t>Countries</t>
  </si>
  <si>
    <t>Пожалуйста выберите</t>
  </si>
  <si>
    <t>Раунд 1</t>
  </si>
  <si>
    <t>Фаза 1</t>
  </si>
  <si>
    <t>CA (Crown Agents)</t>
  </si>
  <si>
    <t>Изониазид</t>
  </si>
  <si>
    <t>Афганистан</t>
  </si>
  <si>
    <t>МАЛЯРИЯ</t>
  </si>
  <si>
    <t>€</t>
  </si>
  <si>
    <t>Раунд 2</t>
  </si>
  <si>
    <t>Фаза 2</t>
  </si>
  <si>
    <t>A2</t>
  </si>
  <si>
    <t>DEL (Deloitte)</t>
  </si>
  <si>
    <t>Этамбутол</t>
  </si>
  <si>
    <t>Албания</t>
  </si>
  <si>
    <t>Раунд 3</t>
  </si>
  <si>
    <t>RCC</t>
  </si>
  <si>
    <t>B1</t>
  </si>
  <si>
    <t>DTT (DTT Emerging Markets)</t>
  </si>
  <si>
    <t>Рифампицин</t>
  </si>
  <si>
    <t>Алжир</t>
  </si>
  <si>
    <t>Раунд 4</t>
  </si>
  <si>
    <t>B2</t>
  </si>
  <si>
    <t>FIN (Finconsult)</t>
  </si>
  <si>
    <t>Пиразинамид</t>
  </si>
  <si>
    <t>Ангола</t>
  </si>
  <si>
    <t>УСЗ</t>
  </si>
  <si>
    <t>Раунд 5</t>
  </si>
  <si>
    <t>C</t>
  </si>
  <si>
    <t>GT (Grant Thornton)</t>
  </si>
  <si>
    <t>RDT</t>
  </si>
  <si>
    <t>Аргентина</t>
  </si>
  <si>
    <t>Раунд 6</t>
  </si>
  <si>
    <t>H-C (Hodar-Conseil)</t>
  </si>
  <si>
    <t>NVP</t>
  </si>
  <si>
    <t>Армения</t>
  </si>
  <si>
    <t>Раунд 7</t>
  </si>
  <si>
    <t>KPMG (KPMG)</t>
  </si>
  <si>
    <t>3TC</t>
  </si>
  <si>
    <t>Азербайджан</t>
  </si>
  <si>
    <t>Раунд 8</t>
  </si>
  <si>
    <t>MSCI (MSCI)</t>
  </si>
  <si>
    <t>D4T</t>
  </si>
  <si>
    <t>Бангладеш</t>
  </si>
  <si>
    <t>Раунд 9</t>
  </si>
  <si>
    <t>PwC (PricewaterhouseCoopers)</t>
  </si>
  <si>
    <t>AZT</t>
  </si>
  <si>
    <t>Беларусь</t>
  </si>
  <si>
    <t>Раунд 10</t>
  </si>
  <si>
    <t xml:space="preserve">STI (Swiss Tropical Institute), </t>
  </si>
  <si>
    <t>DDI</t>
  </si>
  <si>
    <t>Белиз</t>
  </si>
  <si>
    <t>EFV</t>
  </si>
  <si>
    <t>Бенин</t>
  </si>
  <si>
    <t>AS/LF</t>
  </si>
  <si>
    <t>Бутан</t>
  </si>
  <si>
    <t>AS/AQ</t>
  </si>
  <si>
    <t>Боливия</t>
  </si>
  <si>
    <t>AS/MQ</t>
  </si>
  <si>
    <t>Босния и Герцеговина</t>
  </si>
  <si>
    <t>Al/Lum</t>
  </si>
  <si>
    <t>Ботсвана</t>
  </si>
  <si>
    <t>Бразилия</t>
  </si>
  <si>
    <t>Пищевые добавки для ТБ</t>
  </si>
  <si>
    <t>Болгария</t>
  </si>
  <si>
    <t>E-PAP</t>
  </si>
  <si>
    <t>Буркина Фасо</t>
  </si>
  <si>
    <t>ZDV/3TC/NVP</t>
  </si>
  <si>
    <t>Бурунди</t>
  </si>
  <si>
    <t>ZDV/3TC</t>
  </si>
  <si>
    <t>Камбоджа</t>
  </si>
  <si>
    <t>Камерун</t>
  </si>
  <si>
    <t>Кабо-Верде</t>
  </si>
  <si>
    <t>Центрально-Африканская Республика</t>
  </si>
  <si>
    <t>Чад</t>
  </si>
  <si>
    <t>Чили</t>
  </si>
  <si>
    <t>Китай</t>
  </si>
  <si>
    <t>Колумбия</t>
  </si>
  <si>
    <t>Коморы</t>
  </si>
  <si>
    <t>Конго (Демократическая Республика)</t>
  </si>
  <si>
    <t>Конго (Республика)</t>
  </si>
  <si>
    <t>Коста Рика</t>
  </si>
  <si>
    <t>Кот-д'Ивуар</t>
  </si>
  <si>
    <t>Хорватия</t>
  </si>
  <si>
    <t>Куба</t>
  </si>
  <si>
    <t>Джибути</t>
  </si>
  <si>
    <t>Доминиканская Республика</t>
  </si>
  <si>
    <t>Эквадор</t>
  </si>
  <si>
    <t>Египет</t>
  </si>
  <si>
    <t>Сальвадор</t>
  </si>
  <si>
    <t>Экваториальная Гвинея</t>
  </si>
  <si>
    <t>Эритрея</t>
  </si>
  <si>
    <t>Эстония</t>
  </si>
  <si>
    <t>Эфиопия</t>
  </si>
  <si>
    <t>Фиджи</t>
  </si>
  <si>
    <t>Габон</t>
  </si>
  <si>
    <t>Гамбия</t>
  </si>
  <si>
    <t>Грузия</t>
  </si>
  <si>
    <t>Гана</t>
  </si>
  <si>
    <t>Глобальный (LWF)</t>
  </si>
  <si>
    <t>Гватемала</t>
  </si>
  <si>
    <t>Гвинея</t>
  </si>
  <si>
    <t>Гвинея-Бисау</t>
  </si>
  <si>
    <t>Гайана</t>
  </si>
  <si>
    <t>Гаити</t>
  </si>
  <si>
    <t>Гондурас</t>
  </si>
  <si>
    <t>Индия</t>
  </si>
  <si>
    <t>Индонезия</t>
  </si>
  <si>
    <t>Иран (Исламская Республика)</t>
  </si>
  <si>
    <t>Ирак</t>
  </si>
  <si>
    <t>Ямайка</t>
  </si>
  <si>
    <t>Иордания</t>
  </si>
  <si>
    <t>Казахстан</t>
  </si>
  <si>
    <t>Кения</t>
  </si>
  <si>
    <t>Корея (Народно-Демократическая Республика)</t>
  </si>
  <si>
    <t>Косово (Сербия)</t>
  </si>
  <si>
    <t>Лаос</t>
  </si>
  <si>
    <t>Лесото</t>
  </si>
  <si>
    <t>Либерия</t>
  </si>
  <si>
    <t>Македония, БЮР</t>
  </si>
  <si>
    <t>Мадагаскар</t>
  </si>
  <si>
    <t>Малави</t>
  </si>
  <si>
    <t>Мальдивы</t>
  </si>
  <si>
    <t>Мали</t>
  </si>
  <si>
    <t>Мавритания</t>
  </si>
  <si>
    <t>Маврикий</t>
  </si>
  <si>
    <t>Молдова</t>
  </si>
  <si>
    <t>Монголия</t>
  </si>
  <si>
    <t>Черногория</t>
  </si>
  <si>
    <t>Марокко</t>
  </si>
  <si>
    <t>Мозамбик</t>
  </si>
  <si>
    <t>Несколько стран Африки (Программа Западно-Африканский Корридор)</t>
  </si>
  <si>
    <t>Несколько стран Африки (RMCC)</t>
  </si>
  <si>
    <t>Несколько стран Америки (Анды)</t>
  </si>
  <si>
    <t>Несколько стран Америки (CARICOM)</t>
  </si>
  <si>
    <t>Несколько стран Америки (CRN+)</t>
  </si>
  <si>
    <t>Несколько стран Америки (Meso)</t>
  </si>
  <si>
    <t>Несколько стран Америки (OECS)</t>
  </si>
  <si>
    <t>Несколько стран Америки (REDCA+)</t>
  </si>
  <si>
    <t>Несколько стран Западно-Тихоокеанского региона</t>
  </si>
  <si>
    <t>Мьянма</t>
  </si>
  <si>
    <t>Намибия</t>
  </si>
  <si>
    <t>Непал</t>
  </si>
  <si>
    <t>Никарагуа</t>
  </si>
  <si>
    <t>Нигер</t>
  </si>
  <si>
    <t>Нигерия</t>
  </si>
  <si>
    <t>Пакистан</t>
  </si>
  <si>
    <t>Панама</t>
  </si>
  <si>
    <t>Папуа Новая Гвинея</t>
  </si>
  <si>
    <t>Парагвай</t>
  </si>
  <si>
    <t>Перу</t>
  </si>
  <si>
    <t>Филиппины</t>
  </si>
  <si>
    <t>Румыния</t>
  </si>
  <si>
    <t>Российская Федерация</t>
  </si>
  <si>
    <t>Руанда</t>
  </si>
  <si>
    <t>Сан-Томе и Принсипи</t>
  </si>
  <si>
    <t>Сенегал</t>
  </si>
  <si>
    <t>Сербия</t>
  </si>
  <si>
    <t>Сьерра-Леоне</t>
  </si>
  <si>
    <t>Соломоновы Острова</t>
  </si>
  <si>
    <t>Сомали</t>
  </si>
  <si>
    <t>Южная Африка</t>
  </si>
  <si>
    <t>Шри-Ланка</t>
  </si>
  <si>
    <t>Судан</t>
  </si>
  <si>
    <t>Суринам</t>
  </si>
  <si>
    <t>Свазиленд</t>
  </si>
  <si>
    <t>Сирийская Арабская Республика</t>
  </si>
  <si>
    <t>Таджикистан</t>
  </si>
  <si>
    <t>Танзания</t>
  </si>
  <si>
    <t>Таиланд</t>
  </si>
  <si>
    <t>Восточный Тимор</t>
  </si>
  <si>
    <t>Того</t>
  </si>
  <si>
    <t>Тунис</t>
  </si>
  <si>
    <t>Турция</t>
  </si>
  <si>
    <t>Уганда</t>
  </si>
  <si>
    <t>Украина</t>
  </si>
  <si>
    <t>Тематическая Группа ООН по ВИЧ (Западный Берег и Газа)</t>
  </si>
  <si>
    <t>Узбекистан</t>
  </si>
  <si>
    <t>Вьетнам</t>
  </si>
  <si>
    <t>Йемен</t>
  </si>
  <si>
    <t>Замбия</t>
  </si>
  <si>
    <t>Занзибар (Танзания)</t>
  </si>
  <si>
    <t>Зимбабве</t>
  </si>
  <si>
    <t>АРВ</t>
  </si>
  <si>
    <t>Анти-ретровирусные препараты</t>
  </si>
  <si>
    <t>ВИЧ</t>
  </si>
  <si>
    <t>Вирус Иммунодефицита Человека</t>
  </si>
  <si>
    <t>ГФ</t>
  </si>
  <si>
    <t>Глобальный Фонд для Борьбы со СПИДом, Туберкулезом и Малярией</t>
  </si>
  <si>
    <t>ДУС</t>
  </si>
  <si>
    <t>Действие с установленным сроком</t>
  </si>
  <si>
    <t>М и О</t>
  </si>
  <si>
    <t>Мониторинг и Оценка</t>
  </si>
  <si>
    <t>МАФ</t>
  </si>
  <si>
    <t>Местный Агент Фонда</t>
  </si>
  <si>
    <t>МВ</t>
  </si>
  <si>
    <t>Меморандум о взаимопонимании</t>
  </si>
  <si>
    <t>ПДПР/ПТ</t>
  </si>
  <si>
    <t>Последние Данные о Проделанной Работе/Платежное Требование</t>
  </si>
  <si>
    <t>ПР</t>
  </si>
  <si>
    <t>Принципиальный Реципиент</t>
  </si>
  <si>
    <t>ПУ</t>
  </si>
  <si>
    <t>Предварительное условие</t>
  </si>
  <si>
    <t>СКМ</t>
  </si>
  <si>
    <t>Страновой Координационный Механизм</t>
  </si>
  <si>
    <t>СР</t>
  </si>
  <si>
    <t>Суб-реципиент</t>
  </si>
  <si>
    <t>ССР</t>
  </si>
  <si>
    <t>Суб-суб-реципиент</t>
  </si>
  <si>
    <t>УЗС</t>
  </si>
  <si>
    <t>Управление Закупками и Снабжением</t>
  </si>
  <si>
    <t>УФО</t>
  </si>
  <si>
    <t>Улучшенный Финансовый Отчет</t>
  </si>
  <si>
    <t>Улучшение выявления и диагностики ТБ и качественное лечение ТБ случаев</t>
  </si>
  <si>
    <t>Расширение доступа к диагностике и лечению лекарственно-устойчивого туберкулеза</t>
  </si>
  <si>
    <t>Управление проектом</t>
  </si>
  <si>
    <t>To consolidate DOTS framework through strengthening programme management, improving TB case detection and diagnosis and quality treatment of TB cases</t>
  </si>
  <si>
    <t xml:space="preserve"> To expand access to diagnosis and treatment of drug-resistant tuberculosis</t>
  </si>
  <si>
    <t>Program management</t>
  </si>
  <si>
    <t>1 Budget</t>
  </si>
  <si>
    <t>1 Expenditures</t>
  </si>
  <si>
    <t>Budget</t>
  </si>
  <si>
    <t>Expenditures</t>
  </si>
  <si>
    <t>PR</t>
  </si>
  <si>
    <t>SR</t>
  </si>
  <si>
    <t>Общий итог</t>
  </si>
  <si>
    <t>Cummulative/EFR</t>
  </si>
  <si>
    <t>Last/DB</t>
  </si>
  <si>
    <t>PUDR</t>
  </si>
  <si>
    <t>По ВИЧ\ТБ  гранту всего 22  штатных позиции, из них 4 - по компоненту ВИЧ,  2 - по компоненту ТБ.,  оставшиеся  16   относятся к обоим компонентам.   22 штатных позиции заполнены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</si>
</sst>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3" formatCode="_-* #,##0.00\ _₽_-;\-* #,##0.00\ _₽_-;_-* &quot;-&quot;??\ _₽_-;_-@_-"/>
    <numFmt numFmtId="164" formatCode="_(* #,##0.00_);_(* \(#,##0.00\);_(* &quot;-&quot;??_);_(@_)"/>
    <numFmt numFmtId="165" formatCode="_-* #,##0.00_р_._-;\-* #,##0.00_р_._-;_-* &quot;-&quot;??_р_._-;_-@_-"/>
    <numFmt numFmtId="166" formatCode="&quot;Q&quot;#,##0_);[Red]\(&quot;Q&quot;#,##0\)"/>
    <numFmt numFmtId="167" formatCode="_(* #,##0_);_(* \(#,##0\);_(* &quot;-&quot;??_);_(@_)"/>
    <numFmt numFmtId="168" formatCode=";;;"/>
    <numFmt numFmtId="169" formatCode="0.0"/>
    <numFmt numFmtId="170" formatCode=";;;&quot;Financial Variance in %&quot;"/>
    <numFmt numFmtId="171" formatCode="_([$€]* #,##0.00_);_([$€]* \(#,##0.00\);_([$€]* &quot;-&quot;??_);_(@_)"/>
    <numFmt numFmtId="172" formatCode="[$$-409]#,##0"/>
    <numFmt numFmtId="173" formatCode="[$-409]d/mmm/yyyy;@"/>
    <numFmt numFmtId="174" formatCode="[$$-409]#,##0_);\([$$-409]#,##0\)"/>
    <numFmt numFmtId="175" formatCode="0.0%"/>
    <numFmt numFmtId="176" formatCode="_-* #,##0.00_-;\-* #,##0.00_-;_-* &quot;-&quot;??_-;_-@_-"/>
    <numFmt numFmtId="177" formatCode="#,##0.0"/>
    <numFmt numFmtId="178" formatCode="_-&quot;$&quot;* #,##0_-;\-&quot;$&quot;* #,##0_-;_-&quot;$&quot;* &quot;-&quot;_-;_-@_-"/>
    <numFmt numFmtId="179" formatCode="_ [$€-413]\ * #,##0.00_ ;_ [$€-413]\ * \-#,##0.00_ ;_ [$€-413]\ * &quot;-&quot;_ ;_ @_ "/>
    <numFmt numFmtId="180" formatCode="_-* #,##0.00\ &quot;€&quot;_-;\-* #,##0.00\ &quot;€&quot;_-;_-* &quot;-&quot;??\ &quot;€&quot;_-;_-@_-"/>
    <numFmt numFmtId="181" formatCode="_-[$€-2]\ * #,##0.00_-;\-[$€-2]\ * #,##0.00_-;_-[$€-2]\ * &quot;-&quot;??_-;_-@_-"/>
  </numFmts>
  <fonts count="179">
    <font>
      <sz val="11"/>
      <color indexed="8"/>
      <name val="Calibri"/>
      <family val="2"/>
    </font>
    <font>
      <sz val="11"/>
      <color indexed="8"/>
      <name val="Calibri"/>
      <family val="2"/>
    </font>
    <font>
      <sz val="10"/>
      <name val="Arial"/>
      <family val="2"/>
    </font>
    <font>
      <sz val="11"/>
      <color indexed="8"/>
      <name val="Calibri"/>
      <family val="2"/>
    </font>
    <font>
      <sz val="11"/>
      <color indexed="17"/>
      <name val="Calibri"/>
      <family val="2"/>
    </font>
    <font>
      <sz val="11"/>
      <color indexed="20"/>
      <name val="Calibri"/>
      <family val="2"/>
    </font>
    <font>
      <sz val="11"/>
      <color indexed="60"/>
      <name val="Calibri"/>
      <family val="2"/>
    </font>
    <font>
      <sz val="11"/>
      <color indexed="62"/>
      <name val="Calibri"/>
      <family val="2"/>
    </font>
    <font>
      <b/>
      <sz val="11"/>
      <color indexed="63"/>
      <name val="Calibri"/>
      <family val="2"/>
    </font>
    <font>
      <b/>
      <sz val="11"/>
      <color indexed="52"/>
      <name val="Calibri"/>
      <family val="2"/>
    </font>
    <font>
      <sz val="11"/>
      <color indexed="52"/>
      <name val="Calibri"/>
      <family val="2"/>
    </font>
    <font>
      <b/>
      <sz val="11"/>
      <color indexed="9"/>
      <name val="Calibri"/>
      <family val="2"/>
    </font>
    <font>
      <sz val="11"/>
      <color indexed="10"/>
      <name val="Calibri"/>
      <family val="2"/>
    </font>
    <font>
      <i/>
      <sz val="11"/>
      <color indexed="23"/>
      <name val="Calibri"/>
      <family val="2"/>
    </font>
    <font>
      <b/>
      <sz val="11"/>
      <color indexed="8"/>
      <name val="Calibri"/>
      <family val="2"/>
    </font>
    <font>
      <sz val="11"/>
      <color indexed="9"/>
      <name val="Calibri"/>
      <family val="2"/>
    </font>
    <font>
      <sz val="28"/>
      <color indexed="9"/>
      <name val="Calibri"/>
      <family val="2"/>
    </font>
    <font>
      <sz val="22"/>
      <color indexed="9"/>
      <name val="Calibri"/>
      <family val="2"/>
    </font>
    <font>
      <sz val="10"/>
      <color indexed="9"/>
      <name val="Arial"/>
      <family val="2"/>
    </font>
    <font>
      <sz val="14"/>
      <color indexed="8"/>
      <name val="Calibri"/>
      <family val="2"/>
    </font>
    <font>
      <sz val="12"/>
      <color indexed="8"/>
      <name val="Calibri"/>
      <family val="2"/>
    </font>
    <font>
      <sz val="11"/>
      <name val="Calibri"/>
      <family val="2"/>
    </font>
    <font>
      <sz val="28"/>
      <name val="Calibri"/>
      <family val="2"/>
    </font>
    <font>
      <sz val="11"/>
      <color indexed="9"/>
      <name val="Arial"/>
      <family val="2"/>
    </font>
    <font>
      <b/>
      <sz val="12"/>
      <color indexed="8"/>
      <name val="Calibri"/>
      <family val="2"/>
    </font>
    <font>
      <b/>
      <sz val="11"/>
      <color indexed="16"/>
      <name val="Calibri"/>
      <family val="2"/>
    </font>
    <font>
      <sz val="11"/>
      <color indexed="16"/>
      <name val="Calibri"/>
      <family val="2"/>
    </font>
    <font>
      <b/>
      <sz val="10"/>
      <color indexed="16"/>
      <name val="Calibri"/>
      <family val="2"/>
    </font>
    <font>
      <sz val="10"/>
      <color indexed="8"/>
      <name val="Calibri"/>
      <family val="2"/>
    </font>
    <font>
      <b/>
      <sz val="10"/>
      <color indexed="60"/>
      <name val="Calibri"/>
      <family val="2"/>
    </font>
    <font>
      <sz val="8"/>
      <name val="Calibri"/>
      <family val="2"/>
    </font>
    <font>
      <b/>
      <sz val="14"/>
      <color indexed="60"/>
      <name val="Calibri"/>
      <family val="2"/>
    </font>
    <font>
      <b/>
      <sz val="10"/>
      <color indexed="8"/>
      <name val="Calibri"/>
      <family val="2"/>
    </font>
    <font>
      <b/>
      <sz val="14"/>
      <color indexed="8"/>
      <name val="Calibri"/>
      <family val="2"/>
    </font>
    <font>
      <sz val="8"/>
      <color indexed="8"/>
      <name val="Calibri"/>
      <family val="2"/>
    </font>
    <font>
      <b/>
      <sz val="8"/>
      <color indexed="8"/>
      <name val="Calibri"/>
      <family val="2"/>
    </font>
    <font>
      <b/>
      <sz val="9"/>
      <color indexed="8"/>
      <name val="Calibri"/>
      <family val="2"/>
    </font>
    <font>
      <b/>
      <sz val="14"/>
      <color indexed="40"/>
      <name val="Calibri"/>
      <family val="2"/>
    </font>
    <font>
      <sz val="11"/>
      <color indexed="12"/>
      <name val="Calibri"/>
      <family val="2"/>
    </font>
    <font>
      <sz val="11"/>
      <color indexed="40"/>
      <name val="Calibri"/>
      <family val="2"/>
    </font>
    <font>
      <b/>
      <sz val="11"/>
      <color indexed="62"/>
      <name val="Calibri"/>
      <family val="2"/>
    </font>
    <font>
      <b/>
      <sz val="18"/>
      <color indexed="62"/>
      <name val="Cambria"/>
      <family val="2"/>
    </font>
    <font>
      <sz val="9"/>
      <color indexed="8"/>
      <name val="Verdana"/>
      <family val="2"/>
    </font>
    <font>
      <sz val="11"/>
      <color indexed="8"/>
      <name val="Verdana"/>
      <family val="2"/>
    </font>
    <font>
      <b/>
      <sz val="10"/>
      <color indexed="63"/>
      <name val="Verdana"/>
      <family val="2"/>
    </font>
    <font>
      <sz val="8"/>
      <color indexed="8"/>
      <name val="Verdana"/>
      <family val="2"/>
    </font>
    <font>
      <b/>
      <sz val="8"/>
      <color indexed="56"/>
      <name val="Tahoma"/>
      <family val="2"/>
    </font>
    <font>
      <b/>
      <sz val="8"/>
      <color indexed="9"/>
      <name val="Calibri"/>
      <family val="2"/>
    </font>
    <font>
      <sz val="8"/>
      <color indexed="9"/>
      <name val="Tahoma"/>
      <family val="2"/>
    </font>
    <font>
      <b/>
      <sz val="8"/>
      <color indexed="9"/>
      <name val="Tahoma"/>
      <family val="2"/>
    </font>
    <font>
      <b/>
      <sz val="8"/>
      <color indexed="9"/>
      <name val="Verdana"/>
      <family val="2"/>
    </font>
    <font>
      <sz val="9"/>
      <color indexed="8"/>
      <name val="Tahoma"/>
      <family val="2"/>
    </font>
    <font>
      <sz val="8"/>
      <name val="Webdings"/>
      <family val="1"/>
      <charset val="2"/>
    </font>
    <font>
      <sz val="11"/>
      <color indexed="8"/>
      <name val="Micro Line Charts 1.1"/>
      <family val="2"/>
    </font>
    <font>
      <sz val="7"/>
      <color indexed="23"/>
      <name val="Verdana"/>
      <family val="2"/>
    </font>
    <font>
      <sz val="10"/>
      <name val="Micro Bar Charts 1.1"/>
    </font>
    <font>
      <sz val="9"/>
      <name val="Tahoma"/>
      <family val="2"/>
    </font>
    <font>
      <sz val="8"/>
      <color indexed="63"/>
      <name val="Micro Bar Charts 1.1"/>
    </font>
    <font>
      <sz val="9"/>
      <color indexed="8"/>
      <name val="Micro Bar Charts"/>
    </font>
    <font>
      <b/>
      <sz val="8"/>
      <name val="Tahoma"/>
      <family val="2"/>
    </font>
    <font>
      <sz val="14"/>
      <color indexed="9"/>
      <name val="Calibri"/>
      <family val="2"/>
    </font>
    <font>
      <sz val="14"/>
      <name val="Calibri"/>
      <family val="2"/>
    </font>
    <font>
      <sz val="11"/>
      <color indexed="8"/>
      <name val="Arial"/>
      <family val="2"/>
    </font>
    <font>
      <sz val="8"/>
      <color indexed="9"/>
      <name val="Arial"/>
      <family val="2"/>
    </font>
    <font>
      <sz val="9"/>
      <color indexed="8"/>
      <name val="Arial"/>
      <family val="2"/>
    </font>
    <font>
      <sz val="7"/>
      <color indexed="43"/>
      <name val="Verdana"/>
      <family val="2"/>
    </font>
    <font>
      <sz val="10"/>
      <name val="Arial"/>
      <family val="2"/>
    </font>
    <font>
      <b/>
      <sz val="14"/>
      <color indexed="51"/>
      <name val="Calibri"/>
      <family val="2"/>
    </font>
    <font>
      <sz val="11"/>
      <color indexed="59"/>
      <name val="Calibri"/>
      <family val="2"/>
    </font>
    <font>
      <sz val="10"/>
      <color indexed="59"/>
      <name val="Calibri"/>
      <family val="2"/>
    </font>
    <font>
      <b/>
      <sz val="14"/>
      <color indexed="9"/>
      <name val="Calibri"/>
      <family val="2"/>
    </font>
    <font>
      <b/>
      <sz val="8"/>
      <color indexed="8"/>
      <name val="Verdana"/>
      <family val="2"/>
    </font>
    <font>
      <b/>
      <sz val="15"/>
      <color indexed="62"/>
      <name val="Calibri"/>
      <family val="2"/>
    </font>
    <font>
      <b/>
      <sz val="13"/>
      <color indexed="62"/>
      <name val="Calibri"/>
      <family val="2"/>
    </font>
    <font>
      <sz val="11"/>
      <color indexed="53"/>
      <name val="Calibri"/>
      <family val="2"/>
    </font>
    <font>
      <b/>
      <sz val="10"/>
      <name val="Arial"/>
      <family val="2"/>
    </font>
    <font>
      <b/>
      <sz val="12"/>
      <color indexed="56"/>
      <name val="Tahoma"/>
      <family val="2"/>
    </font>
    <font>
      <b/>
      <sz val="10"/>
      <name val="Verdana"/>
      <family val="2"/>
    </font>
    <font>
      <sz val="10"/>
      <color indexed="8"/>
      <name val="Arial"/>
      <family val="2"/>
    </font>
    <font>
      <b/>
      <sz val="10"/>
      <color indexed="8"/>
      <name val="Arial"/>
      <family val="2"/>
    </font>
    <font>
      <b/>
      <sz val="11"/>
      <name val="Calibri"/>
      <family val="2"/>
    </font>
    <font>
      <b/>
      <sz val="11"/>
      <color indexed="14"/>
      <name val="Calibri"/>
      <family val="2"/>
    </font>
    <font>
      <b/>
      <i/>
      <sz val="11"/>
      <color indexed="8"/>
      <name val="Calibri"/>
      <family val="2"/>
    </font>
    <font>
      <i/>
      <sz val="8"/>
      <color indexed="8"/>
      <name val="Calibri"/>
      <family val="2"/>
    </font>
    <font>
      <b/>
      <sz val="18"/>
      <color indexed="8"/>
      <name val="Calibri"/>
      <family val="2"/>
    </font>
    <font>
      <sz val="16"/>
      <color indexed="8"/>
      <name val="Calibri"/>
      <family val="2"/>
    </font>
    <font>
      <b/>
      <sz val="12"/>
      <color indexed="8"/>
      <name val="Arial"/>
      <family val="2"/>
    </font>
    <font>
      <b/>
      <sz val="11"/>
      <color indexed="8"/>
      <name val="Arial"/>
      <family val="2"/>
    </font>
    <font>
      <b/>
      <sz val="16"/>
      <color indexed="8"/>
      <name val="Calibri"/>
      <family val="2"/>
    </font>
    <font>
      <b/>
      <sz val="14"/>
      <color indexed="52"/>
      <name val="Calibri"/>
      <family val="2"/>
    </font>
    <font>
      <b/>
      <sz val="14"/>
      <color indexed="14"/>
      <name val="Calibri"/>
      <family val="2"/>
    </font>
    <font>
      <b/>
      <sz val="10"/>
      <color indexed="53"/>
      <name val="Calibri"/>
      <family val="2"/>
    </font>
    <font>
      <b/>
      <sz val="12"/>
      <name val="Arial"/>
      <family val="2"/>
    </font>
    <font>
      <sz val="11"/>
      <color indexed="8"/>
      <name val="Arial Black"/>
      <family val="2"/>
    </font>
    <font>
      <i/>
      <sz val="11"/>
      <color indexed="8"/>
      <name val="Calibri"/>
      <family val="2"/>
    </font>
    <font>
      <b/>
      <sz val="11"/>
      <color indexed="60"/>
      <name val="Calibri"/>
      <family val="2"/>
    </font>
    <font>
      <sz val="10"/>
      <color indexed="60"/>
      <name val="Calibri"/>
      <family val="2"/>
    </font>
    <font>
      <i/>
      <sz val="11"/>
      <name val="Calibri"/>
      <family val="2"/>
    </font>
    <font>
      <sz val="10"/>
      <name val="Calibri"/>
      <family val="2"/>
    </font>
    <font>
      <sz val="9"/>
      <color indexed="16"/>
      <name val="Calibri"/>
      <family val="2"/>
    </font>
    <font>
      <b/>
      <i/>
      <sz val="14"/>
      <color indexed="12"/>
      <name val="Calibri"/>
      <family val="2"/>
    </font>
    <font>
      <sz val="16"/>
      <color indexed="9"/>
      <name val="Calibri"/>
      <family val="2"/>
    </font>
    <font>
      <sz val="12"/>
      <color indexed="9"/>
      <name val="Calibri"/>
      <family val="2"/>
    </font>
    <font>
      <sz val="8"/>
      <color indexed="16"/>
      <name val="Calibri"/>
      <family val="2"/>
    </font>
    <font>
      <sz val="11"/>
      <color indexed="10"/>
      <name val="Arial"/>
      <family val="2"/>
    </font>
    <font>
      <b/>
      <i/>
      <sz val="11"/>
      <color indexed="8"/>
      <name val="Arial"/>
      <family val="2"/>
    </font>
    <font>
      <sz val="11"/>
      <name val="Arial"/>
      <family val="2"/>
    </font>
    <font>
      <b/>
      <sz val="8"/>
      <name val="Arial"/>
      <family val="2"/>
    </font>
    <font>
      <b/>
      <sz val="8"/>
      <color indexed="81"/>
      <name val="Tahoma"/>
      <family val="2"/>
    </font>
    <font>
      <sz val="8"/>
      <color indexed="81"/>
      <name val="Tahoma"/>
      <family val="2"/>
    </font>
    <font>
      <b/>
      <sz val="20"/>
      <color indexed="8"/>
      <name val="Calibri"/>
      <family val="2"/>
    </font>
    <font>
      <sz val="20"/>
      <color indexed="8"/>
      <name val="Calibri"/>
      <family val="2"/>
    </font>
    <font>
      <b/>
      <sz val="11"/>
      <color indexed="53"/>
      <name val="Arial"/>
      <family val="2"/>
    </font>
    <font>
      <sz val="9"/>
      <color indexed="8"/>
      <name val="Calibri"/>
      <family val="2"/>
    </font>
    <font>
      <sz val="11"/>
      <color indexed="8"/>
      <name val="Symbol"/>
      <family val="1"/>
      <charset val="2"/>
    </font>
    <font>
      <b/>
      <sz val="11"/>
      <color indexed="8"/>
      <name val="Arial"/>
      <family val="2"/>
      <charset val="204"/>
    </font>
    <font>
      <b/>
      <sz val="22"/>
      <color indexed="9"/>
      <name val="Calibri"/>
      <family val="2"/>
    </font>
    <font>
      <sz val="11"/>
      <color theme="1"/>
      <name val="Calibri"/>
      <family val="2"/>
      <scheme val="minor"/>
    </font>
    <font>
      <b/>
      <sz val="11"/>
      <name val="Arial"/>
      <family val="2"/>
    </font>
    <font>
      <sz val="9"/>
      <color indexed="9"/>
      <name val="Calibri"/>
      <family val="2"/>
      <charset val="204"/>
    </font>
    <font>
      <sz val="9"/>
      <color indexed="8"/>
      <name val="Calibri"/>
      <family val="2"/>
      <charset val="204"/>
    </font>
    <font>
      <sz val="9"/>
      <name val="Calibri"/>
      <family val="2"/>
      <charset val="204"/>
    </font>
    <font>
      <b/>
      <sz val="10"/>
      <color indexed="8"/>
      <name val="Calibri"/>
      <family val="2"/>
      <charset val="204"/>
    </font>
    <font>
      <b/>
      <sz val="10"/>
      <name val="Calibri"/>
      <family val="2"/>
      <charset val="204"/>
    </font>
    <font>
      <b/>
      <sz val="9"/>
      <color indexed="81"/>
      <name val="Tahoma"/>
      <family val="2"/>
      <charset val="204"/>
    </font>
    <font>
      <sz val="9"/>
      <color indexed="81"/>
      <name val="Tahoma"/>
      <family val="2"/>
      <charset val="204"/>
    </font>
    <font>
      <sz val="11"/>
      <color theme="1"/>
      <name val="Calibri"/>
      <family val="2"/>
    </font>
    <font>
      <sz val="10"/>
      <color indexed="16"/>
      <name val="Calibri"/>
      <family val="2"/>
    </font>
    <font>
      <b/>
      <sz val="8"/>
      <color indexed="8"/>
      <name val="Calibri"/>
      <family val="2"/>
      <charset val="204"/>
    </font>
    <font>
      <sz val="11"/>
      <color indexed="8"/>
      <name val="Calibri"/>
      <family val="2"/>
      <charset val="204"/>
    </font>
    <font>
      <sz val="11"/>
      <name val="Arial Unicode MS"/>
      <family val="2"/>
      <charset val="204"/>
    </font>
    <font>
      <sz val="10"/>
      <color theme="1"/>
      <name val="Calibri"/>
      <family val="2"/>
    </font>
    <font>
      <b/>
      <sz val="11"/>
      <name val="Calibri"/>
      <family val="2"/>
      <charset val="204"/>
    </font>
    <font>
      <sz val="11"/>
      <name val="Calibri"/>
      <family val="2"/>
      <charset val="204"/>
    </font>
    <font>
      <sz val="10"/>
      <name val="Arial"/>
      <family val="2"/>
      <charset val="204"/>
    </font>
    <font>
      <b/>
      <sz val="9"/>
      <color indexed="9"/>
      <name val="Calibri"/>
      <family val="2"/>
    </font>
    <font>
      <b/>
      <sz val="9"/>
      <name val="Calibri"/>
      <family val="2"/>
    </font>
    <font>
      <b/>
      <sz val="14"/>
      <color rgb="FFFF0000"/>
      <name val="Calibri"/>
      <family val="2"/>
    </font>
    <font>
      <b/>
      <sz val="11"/>
      <color indexed="8"/>
      <name val="Calibri"/>
      <family val="2"/>
      <charset val="204"/>
    </font>
    <font>
      <sz val="10"/>
      <name val="Arial Cyr"/>
      <charset val="204"/>
    </font>
    <font>
      <sz val="10"/>
      <name val="Arial"/>
      <family val="2"/>
      <charset val="238"/>
    </font>
    <font>
      <sz val="8"/>
      <name val="Arial"/>
      <family val="2"/>
      <charset val="238"/>
    </font>
    <font>
      <sz val="8"/>
      <color indexed="12"/>
      <name val="Arial"/>
      <family val="2"/>
      <charset val="238"/>
    </font>
    <font>
      <b/>
      <i/>
      <sz val="8"/>
      <name val="Arial"/>
      <family val="2"/>
      <charset val="238"/>
    </font>
    <font>
      <u/>
      <sz val="10"/>
      <color indexed="12"/>
      <name val="Arial"/>
      <family val="2"/>
    </font>
    <font>
      <sz val="8"/>
      <name val="Verdana"/>
      <family val="2"/>
      <charset val="238"/>
    </font>
    <font>
      <sz val="11"/>
      <color theme="1"/>
      <name val="Calibri"/>
      <family val="2"/>
      <charset val="238"/>
      <scheme val="minor"/>
    </font>
    <font>
      <b/>
      <sz val="10"/>
      <name val="Arial"/>
      <family val="2"/>
      <charset val="204"/>
    </font>
    <font>
      <u/>
      <sz val="10"/>
      <color indexed="12"/>
      <name val="Arial Cyr"/>
      <charset val="204"/>
    </font>
    <font>
      <sz val="12"/>
      <name val="Times New Roman"/>
      <family val="1"/>
    </font>
    <font>
      <b/>
      <sz val="12"/>
      <name val="Arial"/>
      <family val="2"/>
      <charset val="204"/>
    </font>
    <font>
      <sz val="8"/>
      <color indexed="8"/>
      <name val="Arial"/>
      <family val="2"/>
    </font>
    <font>
      <u/>
      <sz val="7.5"/>
      <color indexed="12"/>
      <name val="Arial Cyr"/>
    </font>
    <font>
      <u/>
      <sz val="7.5"/>
      <color indexed="36"/>
      <name val="Arial Cyr"/>
    </font>
    <font>
      <sz val="11"/>
      <color indexed="9"/>
      <name val="Calibri"/>
      <family val="2"/>
      <charset val="204"/>
    </font>
    <font>
      <i/>
      <sz val="8"/>
      <color indexed="55"/>
      <name val="Arial"/>
      <family val="2"/>
    </font>
    <font>
      <u/>
      <sz val="10"/>
      <color indexed="36"/>
      <name val="Arial Cyr"/>
    </font>
    <font>
      <sz val="11"/>
      <color theme="1"/>
      <name val="Arial"/>
      <family val="2"/>
    </font>
    <font>
      <sz val="11"/>
      <color indexed="62"/>
      <name val="Calibri"/>
      <family val="2"/>
      <charset val="204"/>
    </font>
    <font>
      <b/>
      <sz val="11"/>
      <color indexed="63"/>
      <name val="Calibri"/>
      <family val="2"/>
      <charset val="204"/>
    </font>
    <font>
      <b/>
      <sz val="11"/>
      <color indexed="52"/>
      <name val="Calibri"/>
      <family val="2"/>
      <charset val="204"/>
    </font>
    <font>
      <u/>
      <sz val="11"/>
      <color indexed="12"/>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b/>
      <sz val="11"/>
      <color indexed="9"/>
      <name val="Calibri"/>
      <family val="2"/>
      <charset val="204"/>
    </font>
    <font>
      <b/>
      <sz val="18"/>
      <color indexed="56"/>
      <name val="Cambria"/>
      <family val="2"/>
      <charset val="204"/>
    </font>
    <font>
      <sz val="11"/>
      <color indexed="60"/>
      <name val="Calibri"/>
      <family val="2"/>
      <charset val="204"/>
    </font>
    <font>
      <sz val="11"/>
      <color indexed="20"/>
      <name val="Calibri"/>
      <family val="2"/>
      <charset val="204"/>
    </font>
    <font>
      <i/>
      <sz val="11"/>
      <color indexed="23"/>
      <name val="Calibri"/>
      <family val="2"/>
      <charset val="204"/>
    </font>
    <font>
      <sz val="11"/>
      <color indexed="52"/>
      <name val="Calibri"/>
      <family val="2"/>
      <charset val="204"/>
    </font>
    <font>
      <sz val="11"/>
      <color indexed="10"/>
      <name val="Calibri"/>
      <family val="2"/>
      <charset val="204"/>
    </font>
    <font>
      <sz val="11"/>
      <color indexed="17"/>
      <name val="Calibri"/>
      <family val="2"/>
      <charset val="204"/>
    </font>
    <font>
      <b/>
      <sz val="13"/>
      <color theme="1" tint="0.24994659260841701"/>
      <name val="Cambria"/>
      <family val="2"/>
      <scheme val="major"/>
    </font>
    <font>
      <sz val="12"/>
      <name val="Georgia"/>
      <family val="1"/>
    </font>
    <font>
      <sz val="10"/>
      <color indexed="8"/>
      <name val="Calibri"/>
      <family val="2"/>
      <charset val="204"/>
    </font>
    <font>
      <sz val="11"/>
      <color rgb="FFFF0000"/>
      <name val="Calibri"/>
      <family val="2"/>
    </font>
    <font>
      <sz val="8"/>
      <color rgb="FF000000"/>
      <name val="Calibri"/>
      <family val="2"/>
    </font>
    <font>
      <sz val="10"/>
      <color rgb="FF0D0D0D"/>
      <name val="Calibri"/>
      <family val="2"/>
    </font>
  </fonts>
  <fills count="57">
    <fill>
      <patternFill patternType="none"/>
    </fill>
    <fill>
      <patternFill patternType="gray125"/>
    </fill>
    <fill>
      <patternFill patternType="solid">
        <fgColor indexed="9"/>
      </patternFill>
    </fill>
    <fill>
      <patternFill patternType="solid">
        <fgColor indexed="47"/>
      </patternFill>
    </fill>
    <fill>
      <patternFill patternType="solid">
        <fgColor indexed="26"/>
      </patternFill>
    </fill>
    <fill>
      <patternFill patternType="solid">
        <fgColor indexed="27"/>
      </patternFill>
    </fill>
    <fill>
      <patternFill patternType="solid">
        <fgColor indexed="45"/>
      </patternFill>
    </fill>
    <fill>
      <patternFill patternType="solid">
        <fgColor indexed="42"/>
      </patternFill>
    </fill>
    <fill>
      <patternFill patternType="solid">
        <fgColor indexed="22"/>
      </patternFill>
    </fill>
    <fill>
      <patternFill patternType="solid">
        <fgColor indexed="29"/>
      </patternFill>
    </fill>
    <fill>
      <patternFill patternType="solid">
        <fgColor indexed="43"/>
      </patternFill>
    </fill>
    <fill>
      <patternFill patternType="solid">
        <fgColor indexed="44"/>
      </patternFill>
    </fill>
    <fill>
      <patternFill patternType="solid">
        <fgColor indexed="49"/>
      </patternFill>
    </fill>
    <fill>
      <patternFill patternType="solid">
        <fgColor indexed="10"/>
      </patternFill>
    </fill>
    <fill>
      <patternFill patternType="solid">
        <fgColor indexed="53"/>
      </patternFill>
    </fill>
    <fill>
      <patternFill patternType="solid">
        <fgColor indexed="57"/>
      </patternFill>
    </fill>
    <fill>
      <patternFill patternType="solid">
        <fgColor indexed="54"/>
      </patternFill>
    </fill>
    <fill>
      <patternFill patternType="solid">
        <fgColor indexed="14"/>
      </patternFill>
    </fill>
    <fill>
      <patternFill patternType="solid">
        <fgColor indexed="55"/>
      </patternFill>
    </fill>
    <fill>
      <patternFill patternType="solid">
        <fgColor indexed="22"/>
        <bgColor indexed="64"/>
      </patternFill>
    </fill>
    <fill>
      <patternFill patternType="solid">
        <fgColor indexed="9"/>
        <bgColor indexed="64"/>
      </patternFill>
    </fill>
    <fill>
      <patternFill patternType="solid">
        <fgColor indexed="42"/>
        <bgColor indexed="64"/>
      </patternFill>
    </fill>
    <fill>
      <patternFill patternType="solid">
        <fgColor indexed="43"/>
        <bgColor indexed="64"/>
      </patternFill>
    </fill>
    <fill>
      <patternFill patternType="gray0625">
        <fgColor indexed="52"/>
        <bgColor indexed="43"/>
      </patternFill>
    </fill>
    <fill>
      <patternFill patternType="gray0625">
        <fgColor indexed="51"/>
      </patternFill>
    </fill>
    <fill>
      <patternFill patternType="solid">
        <fgColor indexed="44"/>
        <bgColor indexed="64"/>
      </patternFill>
    </fill>
    <fill>
      <patternFill patternType="solid">
        <fgColor indexed="47"/>
        <bgColor indexed="64"/>
      </patternFill>
    </fill>
    <fill>
      <patternFill patternType="solid">
        <fgColor indexed="11"/>
        <bgColor indexed="64"/>
      </patternFill>
    </fill>
    <fill>
      <patternFill patternType="gray0625">
        <fgColor indexed="51"/>
        <bgColor indexed="43"/>
      </patternFill>
    </fill>
    <fill>
      <patternFill patternType="solid">
        <fgColor indexed="43"/>
        <bgColor indexed="52"/>
      </patternFill>
    </fill>
    <fill>
      <patternFill patternType="solid">
        <fgColor indexed="62"/>
        <bgColor indexed="64"/>
      </patternFill>
    </fill>
    <fill>
      <patternFill patternType="solid">
        <fgColor indexed="14"/>
        <bgColor indexed="64"/>
      </patternFill>
    </fill>
    <fill>
      <patternFill patternType="solid">
        <fgColor indexed="57"/>
        <bgColor indexed="64"/>
      </patternFill>
    </fill>
    <fill>
      <patternFill patternType="solid">
        <fgColor indexed="18"/>
        <bgColor indexed="64"/>
      </patternFill>
    </fill>
    <fill>
      <patternFill patternType="solid">
        <fgColor indexed="13"/>
        <bgColor indexed="64"/>
      </patternFill>
    </fill>
    <fill>
      <patternFill patternType="solid">
        <fgColor theme="0"/>
        <bgColor indexed="64"/>
      </patternFill>
    </fill>
    <fill>
      <patternFill patternType="solid">
        <fgColor theme="3" tint="0.59999389629810485"/>
        <bgColor indexed="64"/>
      </patternFill>
    </fill>
    <fill>
      <patternFill patternType="solid">
        <fgColor theme="9" tint="0.39997558519241921"/>
        <bgColor indexed="64"/>
      </patternFill>
    </fill>
    <fill>
      <patternFill patternType="solid">
        <fgColor rgb="FFFFFFCC"/>
        <bgColor indexed="64"/>
      </patternFill>
    </fill>
    <fill>
      <patternFill patternType="gray0625">
        <fgColor indexed="51"/>
        <bgColor rgb="FFFFFFCC"/>
      </patternFill>
    </fill>
    <fill>
      <patternFill patternType="solid">
        <fgColor rgb="FFFFFFCC"/>
        <bgColor indexed="51"/>
      </patternFill>
    </fill>
    <fill>
      <patternFill patternType="solid">
        <fgColor rgb="FF00B050"/>
        <bgColor indexed="64"/>
      </patternFill>
    </fill>
    <fill>
      <patternFill patternType="solid">
        <fgColor indexed="43"/>
        <bgColor indexed="51"/>
      </patternFill>
    </fill>
    <fill>
      <patternFill patternType="solid">
        <fgColor theme="9" tint="-0.249977111117893"/>
        <bgColor indexed="64"/>
      </patternFill>
    </fill>
    <fill>
      <patternFill patternType="solid">
        <fgColor indexed="31"/>
        <bgColor indexed="64"/>
      </patternFill>
    </fill>
    <fill>
      <patternFill patternType="solid">
        <fgColor indexed="31"/>
      </patternFill>
    </fill>
    <fill>
      <patternFill patternType="solid">
        <fgColor indexed="46"/>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52"/>
      </patternFill>
    </fill>
    <fill>
      <patternFill patternType="solid">
        <fgColor indexed="24"/>
      </patternFill>
    </fill>
    <fill>
      <patternFill patternType="solid">
        <fgColor indexed="62"/>
      </patternFill>
    </fill>
    <fill>
      <patternFill patternType="solid">
        <fgColor theme="4" tint="0.79998168889431442"/>
        <bgColor indexed="64"/>
      </patternFill>
    </fill>
    <fill>
      <patternFill patternType="solid">
        <fgColor theme="6" tint="0.79998168889431442"/>
        <bgColor indexed="64"/>
      </patternFill>
    </fill>
    <fill>
      <patternFill patternType="solid">
        <fgColor rgb="FFFFFFFF"/>
        <bgColor indexed="64"/>
      </patternFill>
    </fill>
  </fills>
  <borders count="27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49"/>
      </bottom>
      <diagonal/>
    </border>
    <border>
      <left/>
      <right/>
      <top/>
      <bottom style="thick">
        <color indexed="22"/>
      </bottom>
      <diagonal/>
    </border>
    <border>
      <left/>
      <right/>
      <top/>
      <bottom style="medium">
        <color indexed="49"/>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medium">
        <color indexed="30"/>
      </bottom>
      <diagonal/>
    </border>
    <border>
      <left style="thin">
        <color indexed="64"/>
      </left>
      <right style="thin">
        <color indexed="64"/>
      </right>
      <top style="thin">
        <color indexed="64"/>
      </top>
      <bottom style="thin">
        <color indexed="64"/>
      </bottom>
      <diagonal/>
    </border>
    <border>
      <left style="thin">
        <color indexed="9"/>
      </left>
      <right style="thin">
        <color indexed="9"/>
      </right>
      <top style="thin">
        <color indexed="9"/>
      </top>
      <bottom style="thin">
        <color indexed="9"/>
      </bottom>
      <diagonal/>
    </border>
    <border>
      <left/>
      <right/>
      <top/>
      <bottom style="medium">
        <color indexed="18"/>
      </bottom>
      <diagonal/>
    </border>
    <border>
      <left style="hair">
        <color indexed="57"/>
      </left>
      <right style="hair">
        <color indexed="57"/>
      </right>
      <top style="medium">
        <color indexed="57"/>
      </top>
      <bottom style="medium">
        <color indexed="57"/>
      </bottom>
      <diagonal/>
    </border>
    <border>
      <left/>
      <right/>
      <top/>
      <bottom style="medium">
        <color indexed="60"/>
      </bottom>
      <diagonal/>
    </border>
    <border>
      <left style="medium">
        <color indexed="16"/>
      </left>
      <right style="thin">
        <color indexed="16"/>
      </right>
      <top style="thin">
        <color indexed="16"/>
      </top>
      <bottom style="thin">
        <color indexed="16"/>
      </bottom>
      <diagonal/>
    </border>
    <border>
      <left style="medium">
        <color indexed="16"/>
      </left>
      <right/>
      <top style="thin">
        <color indexed="16"/>
      </top>
      <bottom style="thin">
        <color indexed="16"/>
      </bottom>
      <diagonal/>
    </border>
    <border>
      <left style="medium">
        <color indexed="16"/>
      </left>
      <right/>
      <top style="thin">
        <color indexed="16"/>
      </top>
      <bottom style="medium">
        <color indexed="16"/>
      </bottom>
      <diagonal/>
    </border>
    <border>
      <left/>
      <right/>
      <top/>
      <bottom style="medium">
        <color indexed="12"/>
      </bottom>
      <diagonal/>
    </border>
    <border>
      <left style="thin">
        <color indexed="64"/>
      </left>
      <right style="thin">
        <color indexed="64"/>
      </right>
      <top style="medium">
        <color indexed="48"/>
      </top>
      <bottom style="thin">
        <color indexed="64"/>
      </bottom>
      <diagonal/>
    </border>
    <border>
      <left style="thin">
        <color indexed="64"/>
      </left>
      <right style="medium">
        <color indexed="48"/>
      </right>
      <top style="thin">
        <color indexed="64"/>
      </top>
      <bottom style="thin">
        <color indexed="64"/>
      </bottom>
      <diagonal/>
    </border>
    <border>
      <left style="medium">
        <color indexed="48"/>
      </left>
      <right style="thin">
        <color indexed="64"/>
      </right>
      <top style="thin">
        <color indexed="64"/>
      </top>
      <bottom style="medium">
        <color indexed="48"/>
      </bottom>
      <diagonal/>
    </border>
    <border>
      <left style="thin">
        <color indexed="64"/>
      </left>
      <right style="medium">
        <color indexed="48"/>
      </right>
      <top style="thin">
        <color indexed="64"/>
      </top>
      <bottom style="medium">
        <color indexed="48"/>
      </bottom>
      <diagonal/>
    </border>
    <border>
      <left style="medium">
        <color indexed="48"/>
      </left>
      <right/>
      <top style="medium">
        <color indexed="48"/>
      </top>
      <bottom/>
      <diagonal/>
    </border>
    <border>
      <left style="thin">
        <color indexed="64"/>
      </left>
      <right style="medium">
        <color indexed="48"/>
      </right>
      <top style="medium">
        <color indexed="48"/>
      </top>
      <bottom style="thin">
        <color indexed="64"/>
      </bottom>
      <diagonal/>
    </border>
    <border>
      <left/>
      <right/>
      <top/>
      <bottom style="medium">
        <color indexed="51"/>
      </bottom>
      <diagonal/>
    </border>
    <border>
      <left style="thin">
        <color indexed="64"/>
      </left>
      <right style="medium">
        <color indexed="51"/>
      </right>
      <top style="thin">
        <color indexed="64"/>
      </top>
      <bottom style="thin">
        <color indexed="64"/>
      </bottom>
      <diagonal/>
    </border>
    <border>
      <left style="dotted">
        <color indexed="64"/>
      </left>
      <right style="dotted">
        <color indexed="64"/>
      </right>
      <top style="medium">
        <color indexed="52"/>
      </top>
      <bottom style="hair">
        <color indexed="64"/>
      </bottom>
      <diagonal/>
    </border>
    <border>
      <left style="dotted">
        <color indexed="64"/>
      </left>
      <right style="dotted">
        <color indexed="64"/>
      </right>
      <top style="hair">
        <color indexed="64"/>
      </top>
      <bottom style="hair">
        <color indexed="64"/>
      </bottom>
      <diagonal/>
    </border>
    <border>
      <left style="dotted">
        <color indexed="64"/>
      </left>
      <right style="dotted">
        <color indexed="64"/>
      </right>
      <top style="hair">
        <color indexed="64"/>
      </top>
      <bottom style="medium">
        <color indexed="52"/>
      </bottom>
      <diagonal/>
    </border>
    <border>
      <left style="dotted">
        <color indexed="62"/>
      </left>
      <right style="dotted">
        <color indexed="64"/>
      </right>
      <top style="medium">
        <color indexed="62"/>
      </top>
      <bottom style="hair">
        <color indexed="64"/>
      </bottom>
      <diagonal/>
    </border>
    <border>
      <left style="dotted">
        <color indexed="62"/>
      </left>
      <right style="dotted">
        <color indexed="64"/>
      </right>
      <top style="hair">
        <color indexed="64"/>
      </top>
      <bottom style="hair">
        <color indexed="64"/>
      </bottom>
      <diagonal/>
    </border>
    <border>
      <left style="dotted">
        <color indexed="62"/>
      </left>
      <right style="dotted">
        <color indexed="64"/>
      </right>
      <top style="hair">
        <color indexed="64"/>
      </top>
      <bottom style="medium">
        <color indexed="62"/>
      </bottom>
      <diagonal/>
    </border>
    <border>
      <left style="hair">
        <color indexed="64"/>
      </left>
      <right style="hair">
        <color indexed="64"/>
      </right>
      <top style="medium">
        <color indexed="51"/>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medium">
        <color indexed="51"/>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top style="thin">
        <color indexed="30"/>
      </top>
      <bottom style="thin">
        <color indexed="30"/>
      </bottom>
      <diagonal/>
    </border>
    <border>
      <left/>
      <right style="thick">
        <color indexed="9"/>
      </right>
      <top/>
      <bottom/>
      <diagonal/>
    </border>
    <border>
      <left style="hair">
        <color indexed="64"/>
      </left>
      <right style="hair">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51"/>
      </top>
      <bottom style="thin">
        <color indexed="64"/>
      </bottom>
      <diagonal/>
    </border>
    <border>
      <left style="thin">
        <color indexed="64"/>
      </left>
      <right style="thin">
        <color indexed="64"/>
      </right>
      <top style="thin">
        <color indexed="64"/>
      </top>
      <bottom style="medium">
        <color indexed="48"/>
      </bottom>
      <diagonal/>
    </border>
    <border>
      <left style="medium">
        <color indexed="16"/>
      </left>
      <right style="thin">
        <color indexed="16"/>
      </right>
      <top/>
      <bottom style="thin">
        <color indexed="16"/>
      </bottom>
      <diagonal/>
    </border>
    <border>
      <left style="thin">
        <color indexed="64"/>
      </left>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medium">
        <color indexed="51"/>
      </bottom>
      <diagonal/>
    </border>
    <border>
      <left style="medium">
        <color indexed="51"/>
      </left>
      <right style="medium">
        <color indexed="51"/>
      </right>
      <top style="medium">
        <color indexed="51"/>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16"/>
      </bottom>
      <diagonal/>
    </border>
    <border>
      <left style="thin">
        <color indexed="16"/>
      </left>
      <right style="thin">
        <color indexed="16"/>
      </right>
      <top/>
      <bottom style="thin">
        <color indexed="16"/>
      </bottom>
      <diagonal/>
    </border>
    <border>
      <left style="thin">
        <color indexed="16"/>
      </left>
      <right style="thin">
        <color indexed="16"/>
      </right>
      <top style="thin">
        <color indexed="16"/>
      </top>
      <bottom style="thin">
        <color indexed="16"/>
      </bottom>
      <diagonal/>
    </border>
    <border>
      <left style="thin">
        <color indexed="16"/>
      </left>
      <right style="medium">
        <color indexed="16"/>
      </right>
      <top style="medium">
        <color indexed="16"/>
      </top>
      <bottom style="thin">
        <color indexed="16"/>
      </bottom>
      <diagonal/>
    </border>
    <border>
      <left style="thin">
        <color indexed="16"/>
      </left>
      <right style="thin">
        <color indexed="16"/>
      </right>
      <top style="medium">
        <color indexed="64"/>
      </top>
      <bottom style="thin">
        <color indexed="64"/>
      </bottom>
      <diagonal/>
    </border>
    <border>
      <left style="medium">
        <color indexed="64"/>
      </left>
      <right/>
      <top/>
      <bottom style="thin">
        <color indexed="64"/>
      </bottom>
      <diagonal/>
    </border>
    <border>
      <left style="thin">
        <color indexed="16"/>
      </left>
      <right style="thin">
        <color indexed="16"/>
      </right>
      <top style="thin">
        <color indexed="16"/>
      </top>
      <bottom/>
      <diagonal/>
    </border>
    <border>
      <left style="thin">
        <color indexed="16"/>
      </left>
      <right style="thin">
        <color indexed="16"/>
      </right>
      <top style="medium">
        <color indexed="51"/>
      </top>
      <bottom style="thin">
        <color indexed="64"/>
      </bottom>
      <diagonal/>
    </border>
    <border>
      <left style="thin">
        <color indexed="60"/>
      </left>
      <right style="thin">
        <color indexed="60"/>
      </right>
      <top style="thin">
        <color indexed="60"/>
      </top>
      <bottom style="thin">
        <color indexed="60"/>
      </bottom>
      <diagonal/>
    </border>
    <border>
      <left style="medium">
        <color indexed="60"/>
      </left>
      <right style="thin">
        <color indexed="60"/>
      </right>
      <top style="thin">
        <color indexed="60"/>
      </top>
      <bottom style="thin">
        <color indexed="60"/>
      </bottom>
      <diagonal/>
    </border>
    <border>
      <left style="thin">
        <color indexed="60"/>
      </left>
      <right style="medium">
        <color indexed="60"/>
      </right>
      <top style="thin">
        <color indexed="60"/>
      </top>
      <bottom style="thin">
        <color indexed="60"/>
      </bottom>
      <diagonal/>
    </border>
    <border>
      <left style="medium">
        <color indexed="60"/>
      </left>
      <right style="thin">
        <color indexed="60"/>
      </right>
      <top style="thin">
        <color indexed="60"/>
      </top>
      <bottom style="medium">
        <color indexed="60"/>
      </bottom>
      <diagonal/>
    </border>
    <border>
      <left style="thin">
        <color indexed="60"/>
      </left>
      <right style="thin">
        <color indexed="60"/>
      </right>
      <top style="thin">
        <color indexed="60"/>
      </top>
      <bottom style="medium">
        <color indexed="60"/>
      </bottom>
      <diagonal/>
    </border>
    <border>
      <left style="thin">
        <color indexed="60"/>
      </left>
      <right style="medium">
        <color indexed="60"/>
      </right>
      <top style="thin">
        <color indexed="60"/>
      </top>
      <bottom style="medium">
        <color indexed="60"/>
      </bottom>
      <diagonal/>
    </border>
    <border>
      <left style="thin">
        <color indexed="64"/>
      </left>
      <right style="thin">
        <color indexed="64"/>
      </right>
      <top/>
      <bottom/>
      <diagonal/>
    </border>
    <border>
      <left/>
      <right style="medium">
        <color indexed="64"/>
      </right>
      <top style="thin">
        <color indexed="64"/>
      </top>
      <bottom style="thin">
        <color indexed="64"/>
      </bottom>
      <diagonal/>
    </border>
    <border>
      <left style="medium">
        <color indexed="60"/>
      </left>
      <right style="dotted">
        <color indexed="64"/>
      </right>
      <top style="medium">
        <color indexed="60"/>
      </top>
      <bottom style="hair">
        <color indexed="64"/>
      </bottom>
      <diagonal/>
    </border>
    <border>
      <left style="medium">
        <color indexed="60"/>
      </left>
      <right style="dotted">
        <color indexed="64"/>
      </right>
      <top style="hair">
        <color indexed="64"/>
      </top>
      <bottom style="hair">
        <color indexed="64"/>
      </bottom>
      <diagonal/>
    </border>
    <border>
      <left style="medium">
        <color indexed="60"/>
      </left>
      <right style="dotted">
        <color indexed="64"/>
      </right>
      <top style="hair">
        <color indexed="64"/>
      </top>
      <bottom style="medium">
        <color indexed="60"/>
      </bottom>
      <diagonal/>
    </border>
    <border>
      <left style="medium">
        <color indexed="62"/>
      </left>
      <right/>
      <top style="medium">
        <color indexed="62"/>
      </top>
      <bottom style="hair">
        <color indexed="64"/>
      </bottom>
      <diagonal/>
    </border>
    <border>
      <left style="medium">
        <color indexed="62"/>
      </left>
      <right/>
      <top style="hair">
        <color indexed="64"/>
      </top>
      <bottom style="hair">
        <color indexed="64"/>
      </bottom>
      <diagonal/>
    </border>
    <border>
      <left style="medium">
        <color indexed="62"/>
      </left>
      <right/>
      <top style="hair">
        <color indexed="64"/>
      </top>
      <bottom style="medium">
        <color indexed="62"/>
      </bottom>
      <diagonal/>
    </border>
    <border>
      <left style="medium">
        <color indexed="51"/>
      </left>
      <right style="hair">
        <color indexed="64"/>
      </right>
      <top style="medium">
        <color indexed="51"/>
      </top>
      <bottom style="hair">
        <color indexed="64"/>
      </bottom>
      <diagonal/>
    </border>
    <border>
      <left style="medium">
        <color indexed="51"/>
      </left>
      <right style="hair">
        <color indexed="64"/>
      </right>
      <top style="hair">
        <color indexed="64"/>
      </top>
      <bottom style="hair">
        <color indexed="64"/>
      </bottom>
      <diagonal/>
    </border>
    <border>
      <left style="medium">
        <color indexed="51"/>
      </left>
      <right/>
      <top/>
      <bottom style="hair">
        <color indexed="64"/>
      </bottom>
      <diagonal/>
    </border>
    <border>
      <left/>
      <right style="thin">
        <color indexed="64"/>
      </right>
      <top style="medium">
        <color indexed="51"/>
      </top>
      <bottom style="thin">
        <color indexed="64"/>
      </bottom>
      <diagonal/>
    </border>
    <border>
      <left style="medium">
        <color indexed="60"/>
      </left>
      <right style="thin">
        <color indexed="60"/>
      </right>
      <top style="medium">
        <color indexed="60"/>
      </top>
      <bottom/>
      <diagonal/>
    </border>
    <border>
      <left style="thin">
        <color indexed="60"/>
      </left>
      <right style="thin">
        <color indexed="60"/>
      </right>
      <top style="medium">
        <color indexed="60"/>
      </top>
      <bottom/>
      <diagonal/>
    </border>
    <border>
      <left style="thin">
        <color indexed="60"/>
      </left>
      <right style="medium">
        <color indexed="60"/>
      </right>
      <top style="medium">
        <color indexed="60"/>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0"/>
      </left>
      <right style="medium">
        <color indexed="60"/>
      </right>
      <top style="medium">
        <color indexed="60"/>
      </top>
      <bottom style="medium">
        <color indexed="60"/>
      </bottom>
      <diagonal/>
    </border>
    <border>
      <left style="thin">
        <color indexed="64"/>
      </left>
      <right style="thin">
        <color indexed="64"/>
      </right>
      <top style="thin">
        <color indexed="64"/>
      </top>
      <bottom/>
      <diagonal/>
    </border>
    <border>
      <left style="medium">
        <color indexed="12"/>
      </left>
      <right style="medium">
        <color indexed="12"/>
      </right>
      <top style="medium">
        <color indexed="12"/>
      </top>
      <bottom style="medium">
        <color indexed="12"/>
      </bottom>
      <diagonal/>
    </border>
    <border>
      <left style="medium">
        <color indexed="51"/>
      </left>
      <right style="medium">
        <color indexed="51"/>
      </right>
      <top style="medium">
        <color indexed="51"/>
      </top>
      <bottom style="medium">
        <color indexed="51"/>
      </bottom>
      <diagonal/>
    </border>
    <border>
      <left style="medium">
        <color indexed="51"/>
      </left>
      <right style="hair">
        <color indexed="64"/>
      </right>
      <top style="hair">
        <color indexed="64"/>
      </top>
      <bottom style="medium">
        <color indexed="51"/>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medium">
        <color indexed="16"/>
      </left>
      <right style="medium">
        <color indexed="16"/>
      </right>
      <top style="thin">
        <color indexed="16"/>
      </top>
      <bottom/>
      <diagonal/>
    </border>
    <border>
      <left style="medium">
        <color indexed="16"/>
      </left>
      <right style="medium">
        <color indexed="16"/>
      </right>
      <top/>
      <bottom/>
      <diagonal/>
    </border>
    <border>
      <left style="medium">
        <color indexed="16"/>
      </left>
      <right style="medium">
        <color indexed="16"/>
      </right>
      <top/>
      <bottom style="medium">
        <color indexed="16"/>
      </bottom>
      <diagonal/>
    </border>
    <border>
      <left style="medium">
        <color indexed="51"/>
      </left>
      <right style="medium">
        <color indexed="51"/>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51"/>
      </left>
      <right/>
      <top style="thin">
        <color indexed="64"/>
      </top>
      <bottom style="thin">
        <color indexed="64"/>
      </bottom>
      <diagonal/>
    </border>
    <border>
      <left/>
      <right style="medium">
        <color indexed="51"/>
      </right>
      <top style="thin">
        <color indexed="64"/>
      </top>
      <bottom style="thin">
        <color indexed="64"/>
      </bottom>
      <diagonal/>
    </border>
    <border>
      <left style="medium">
        <color indexed="51"/>
      </left>
      <right/>
      <top style="thin">
        <color indexed="64"/>
      </top>
      <bottom style="medium">
        <color indexed="51"/>
      </bottom>
      <diagonal/>
    </border>
    <border>
      <left/>
      <right/>
      <top style="thin">
        <color indexed="64"/>
      </top>
      <bottom style="medium">
        <color indexed="51"/>
      </bottom>
      <diagonal/>
    </border>
    <border>
      <left/>
      <right style="medium">
        <color indexed="51"/>
      </right>
      <top style="thin">
        <color indexed="64"/>
      </top>
      <bottom style="medium">
        <color indexed="51"/>
      </bottom>
      <diagonal/>
    </border>
    <border>
      <left style="medium">
        <color indexed="51"/>
      </left>
      <right style="thin">
        <color indexed="64"/>
      </right>
      <top style="thin">
        <color indexed="64"/>
      </top>
      <bottom style="thin">
        <color indexed="64"/>
      </bottom>
      <diagonal/>
    </border>
    <border>
      <left style="medium">
        <color indexed="51"/>
      </left>
      <right style="medium">
        <color indexed="51"/>
      </right>
      <top style="thin">
        <color indexed="64"/>
      </top>
      <bottom style="medium">
        <color indexed="51"/>
      </bottom>
      <diagonal/>
    </border>
    <border>
      <left/>
      <right style="thin">
        <color indexed="64"/>
      </right>
      <top style="thin">
        <color indexed="64"/>
      </top>
      <bottom style="medium">
        <color indexed="51"/>
      </bottom>
      <diagonal/>
    </border>
    <border>
      <left/>
      <right/>
      <top style="medium">
        <color indexed="60"/>
      </top>
      <bottom/>
      <diagonal/>
    </border>
    <border>
      <left style="medium">
        <color indexed="16"/>
      </left>
      <right/>
      <top style="medium">
        <color indexed="16"/>
      </top>
      <bottom style="thin">
        <color indexed="16"/>
      </bottom>
      <diagonal/>
    </border>
    <border>
      <left/>
      <right/>
      <top style="medium">
        <color indexed="16"/>
      </top>
      <bottom style="thin">
        <color indexed="16"/>
      </bottom>
      <diagonal/>
    </border>
    <border>
      <left/>
      <right style="medium">
        <color indexed="16"/>
      </right>
      <top style="medium">
        <color indexed="16"/>
      </top>
      <bottom/>
      <diagonal/>
    </border>
    <border>
      <left style="medium">
        <color indexed="51"/>
      </left>
      <right/>
      <top style="medium">
        <color indexed="51"/>
      </top>
      <bottom style="thin">
        <color indexed="64"/>
      </bottom>
      <diagonal/>
    </border>
    <border>
      <left/>
      <right/>
      <top style="medium">
        <color indexed="51"/>
      </top>
      <bottom style="thin">
        <color indexed="64"/>
      </bottom>
      <diagonal/>
    </border>
    <border>
      <left/>
      <right style="medium">
        <color indexed="51"/>
      </right>
      <top style="medium">
        <color indexed="51"/>
      </top>
      <bottom style="thin">
        <color indexed="64"/>
      </bottom>
      <diagonal/>
    </border>
    <border>
      <left style="medium">
        <color indexed="51"/>
      </left>
      <right style="thin">
        <color indexed="64"/>
      </right>
      <top/>
      <bottom style="thin">
        <color indexed="64"/>
      </bottom>
      <diagonal/>
    </border>
    <border>
      <left/>
      <right style="thin">
        <color indexed="64"/>
      </right>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thick">
        <color indexed="9"/>
      </left>
      <right/>
      <top/>
      <bottom/>
      <diagonal/>
    </border>
    <border>
      <left style="medium">
        <color indexed="51"/>
      </left>
      <right/>
      <top style="hair">
        <color indexed="51"/>
      </top>
      <bottom style="hair">
        <color indexed="51"/>
      </bottom>
      <diagonal/>
    </border>
    <border>
      <left/>
      <right/>
      <top style="hair">
        <color indexed="51"/>
      </top>
      <bottom style="hair">
        <color indexed="51"/>
      </bottom>
      <diagonal/>
    </border>
    <border>
      <left/>
      <right style="medium">
        <color indexed="51"/>
      </right>
      <top style="hair">
        <color indexed="51"/>
      </top>
      <bottom style="hair">
        <color indexed="51"/>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medium">
        <color indexed="60"/>
      </right>
      <top style="dotted">
        <color indexed="64"/>
      </top>
      <bottom style="dotted">
        <color indexed="64"/>
      </bottom>
      <diagonal/>
    </border>
    <border>
      <left style="medium">
        <color indexed="60"/>
      </left>
      <right/>
      <top style="hair">
        <color indexed="64"/>
      </top>
      <bottom style="hair">
        <color indexed="64"/>
      </bottom>
      <diagonal/>
    </border>
    <border>
      <left/>
      <right/>
      <top style="hair">
        <color indexed="64"/>
      </top>
      <bottom style="hair">
        <color indexed="64"/>
      </bottom>
      <diagonal/>
    </border>
    <border>
      <left/>
      <right style="medium">
        <color indexed="60"/>
      </right>
      <top style="hair">
        <color indexed="64"/>
      </top>
      <bottom style="hair">
        <color indexed="64"/>
      </bottom>
      <diagonal/>
    </border>
    <border>
      <left/>
      <right style="medium">
        <color indexed="60"/>
      </right>
      <top/>
      <bottom/>
      <diagonal/>
    </border>
    <border>
      <left style="medium">
        <color indexed="51"/>
      </left>
      <right/>
      <top style="hair">
        <color indexed="51"/>
      </top>
      <bottom style="medium">
        <color indexed="51"/>
      </bottom>
      <diagonal/>
    </border>
    <border>
      <left/>
      <right/>
      <top style="hair">
        <color indexed="51"/>
      </top>
      <bottom style="medium">
        <color indexed="51"/>
      </bottom>
      <diagonal/>
    </border>
    <border>
      <left/>
      <right style="medium">
        <color indexed="51"/>
      </right>
      <top style="hair">
        <color indexed="51"/>
      </top>
      <bottom style="medium">
        <color indexed="51"/>
      </bottom>
      <diagonal/>
    </border>
    <border>
      <left style="medium">
        <color indexed="60"/>
      </left>
      <right/>
      <top style="medium">
        <color indexed="60"/>
      </top>
      <bottom style="medium">
        <color indexed="60"/>
      </bottom>
      <diagonal/>
    </border>
    <border>
      <left/>
      <right/>
      <top style="medium">
        <color indexed="60"/>
      </top>
      <bottom style="medium">
        <color indexed="60"/>
      </bottom>
      <diagonal/>
    </border>
    <border>
      <left/>
      <right style="medium">
        <color indexed="60"/>
      </right>
      <top style="medium">
        <color indexed="60"/>
      </top>
      <bottom style="medium">
        <color indexed="60"/>
      </bottom>
      <diagonal/>
    </border>
    <border>
      <left/>
      <right style="medium">
        <color indexed="60"/>
      </right>
      <top/>
      <bottom style="medium">
        <color indexed="60"/>
      </bottom>
      <diagonal/>
    </border>
    <border>
      <left style="dotted">
        <color indexed="64"/>
      </left>
      <right/>
      <top style="medium">
        <color indexed="60"/>
      </top>
      <bottom style="dotted">
        <color indexed="64"/>
      </bottom>
      <diagonal/>
    </border>
    <border>
      <left/>
      <right/>
      <top style="medium">
        <color indexed="60"/>
      </top>
      <bottom style="dotted">
        <color indexed="64"/>
      </bottom>
      <diagonal/>
    </border>
    <border>
      <left/>
      <right style="medium">
        <color indexed="60"/>
      </right>
      <top style="medium">
        <color indexed="60"/>
      </top>
      <bottom style="dotted">
        <color indexed="64"/>
      </bottom>
      <diagonal/>
    </border>
    <border>
      <left style="medium">
        <color indexed="60"/>
      </left>
      <right/>
      <top/>
      <bottom style="medium">
        <color indexed="60"/>
      </bottom>
      <diagonal/>
    </border>
    <border>
      <left/>
      <right/>
      <top/>
      <bottom style="medium">
        <color indexed="52"/>
      </bottom>
      <diagonal/>
    </border>
    <border>
      <left style="medium">
        <color indexed="60"/>
      </left>
      <right/>
      <top/>
      <bottom style="hair">
        <color indexed="64"/>
      </bottom>
      <diagonal/>
    </border>
    <border>
      <left/>
      <right/>
      <top/>
      <bottom style="hair">
        <color indexed="64"/>
      </bottom>
      <diagonal/>
    </border>
    <border>
      <left/>
      <right style="medium">
        <color indexed="60"/>
      </right>
      <top/>
      <bottom style="hair">
        <color indexed="64"/>
      </bottom>
      <diagonal/>
    </border>
    <border>
      <left style="medium">
        <color indexed="18"/>
      </left>
      <right/>
      <top style="medium">
        <color indexed="18"/>
      </top>
      <bottom style="medium">
        <color indexed="18"/>
      </bottom>
      <diagonal/>
    </border>
    <border>
      <left/>
      <right/>
      <top style="medium">
        <color indexed="18"/>
      </top>
      <bottom style="medium">
        <color indexed="18"/>
      </bottom>
      <diagonal/>
    </border>
    <border>
      <left/>
      <right style="medium">
        <color indexed="18"/>
      </right>
      <top style="medium">
        <color indexed="18"/>
      </top>
      <bottom style="medium">
        <color indexed="18"/>
      </bottom>
      <diagonal/>
    </border>
    <border>
      <left style="medium">
        <color indexed="18"/>
      </left>
      <right/>
      <top style="medium">
        <color indexed="18"/>
      </top>
      <bottom style="medium">
        <color indexed="62"/>
      </bottom>
      <diagonal/>
    </border>
    <border>
      <left/>
      <right/>
      <top style="medium">
        <color indexed="18"/>
      </top>
      <bottom style="medium">
        <color indexed="62"/>
      </bottom>
      <diagonal/>
    </border>
    <border>
      <left/>
      <right style="medium">
        <color indexed="18"/>
      </right>
      <top style="medium">
        <color indexed="18"/>
      </top>
      <bottom style="medium">
        <color indexed="62"/>
      </bottom>
      <diagonal/>
    </border>
    <border>
      <left style="hair">
        <color indexed="64"/>
      </left>
      <right/>
      <top style="hair">
        <color indexed="64"/>
      </top>
      <bottom style="hair">
        <color indexed="64"/>
      </bottom>
      <diagonal/>
    </border>
    <border>
      <left/>
      <right style="medium">
        <color indexed="51"/>
      </right>
      <top style="hair">
        <color indexed="64"/>
      </top>
      <bottom style="hair">
        <color indexed="64"/>
      </bottom>
      <diagonal/>
    </border>
    <border>
      <left style="medium">
        <color indexed="18"/>
      </left>
      <right/>
      <top style="hair">
        <color indexed="18"/>
      </top>
      <bottom style="hair">
        <color indexed="18"/>
      </bottom>
      <diagonal/>
    </border>
    <border>
      <left/>
      <right/>
      <top style="hair">
        <color indexed="18"/>
      </top>
      <bottom style="hair">
        <color indexed="18"/>
      </bottom>
      <diagonal/>
    </border>
    <border>
      <left/>
      <right style="medium">
        <color indexed="18"/>
      </right>
      <top style="hair">
        <color indexed="18"/>
      </top>
      <bottom style="hair">
        <color indexed="18"/>
      </bottom>
      <diagonal/>
    </border>
    <border>
      <left style="dotted">
        <color indexed="64"/>
      </left>
      <right/>
      <top style="medium">
        <color indexed="62"/>
      </top>
      <bottom/>
      <diagonal/>
    </border>
    <border>
      <left/>
      <right/>
      <top style="medium">
        <color indexed="62"/>
      </top>
      <bottom/>
      <diagonal/>
    </border>
    <border>
      <left/>
      <right style="medium">
        <color indexed="18"/>
      </right>
      <top style="medium">
        <color indexed="62"/>
      </top>
      <bottom/>
      <diagonal/>
    </border>
    <border>
      <left/>
      <right style="medium">
        <color indexed="18"/>
      </right>
      <top style="dotted">
        <color indexed="64"/>
      </top>
      <bottom style="dotted">
        <color indexed="64"/>
      </bottom>
      <diagonal/>
    </border>
    <border>
      <left style="medium">
        <color indexed="18"/>
      </left>
      <right/>
      <top style="medium">
        <color indexed="18"/>
      </top>
      <bottom style="hair">
        <color indexed="18"/>
      </bottom>
      <diagonal/>
    </border>
    <border>
      <left/>
      <right/>
      <top style="medium">
        <color indexed="18"/>
      </top>
      <bottom style="hair">
        <color indexed="18"/>
      </bottom>
      <diagonal/>
    </border>
    <border>
      <left/>
      <right style="medium">
        <color indexed="18"/>
      </right>
      <top style="medium">
        <color indexed="18"/>
      </top>
      <bottom style="hair">
        <color indexed="18"/>
      </bottom>
      <diagonal/>
    </border>
    <border>
      <left/>
      <right style="medium">
        <color indexed="52"/>
      </right>
      <top/>
      <bottom style="medium">
        <color indexed="52"/>
      </bottom>
      <diagonal/>
    </border>
    <border>
      <left style="medium">
        <color indexed="18"/>
      </left>
      <right/>
      <top style="hair">
        <color indexed="18"/>
      </top>
      <bottom style="medium">
        <color indexed="18"/>
      </bottom>
      <diagonal/>
    </border>
    <border>
      <left/>
      <right/>
      <top style="hair">
        <color indexed="18"/>
      </top>
      <bottom style="medium">
        <color indexed="18"/>
      </bottom>
      <diagonal/>
    </border>
    <border>
      <left/>
      <right style="medium">
        <color indexed="18"/>
      </right>
      <top style="hair">
        <color indexed="18"/>
      </top>
      <bottom style="medium">
        <color indexed="18"/>
      </bottom>
      <diagonal/>
    </border>
    <border>
      <left style="medium">
        <color indexed="51"/>
      </left>
      <right/>
      <top style="medium">
        <color indexed="51"/>
      </top>
      <bottom style="hair">
        <color indexed="51"/>
      </bottom>
      <diagonal/>
    </border>
    <border>
      <left/>
      <right/>
      <top style="medium">
        <color indexed="51"/>
      </top>
      <bottom style="hair">
        <color indexed="51"/>
      </bottom>
      <diagonal/>
    </border>
    <border>
      <left/>
      <right style="medium">
        <color indexed="51"/>
      </right>
      <top style="medium">
        <color indexed="51"/>
      </top>
      <bottom style="hair">
        <color indexed="51"/>
      </bottom>
      <diagonal/>
    </border>
    <border>
      <left style="dotted">
        <color indexed="64"/>
      </left>
      <right/>
      <top style="dotted">
        <color indexed="64"/>
      </top>
      <bottom style="medium">
        <color indexed="18"/>
      </bottom>
      <diagonal/>
    </border>
    <border>
      <left/>
      <right/>
      <top style="dotted">
        <color indexed="64"/>
      </top>
      <bottom style="medium">
        <color indexed="18"/>
      </bottom>
      <diagonal/>
    </border>
    <border>
      <left/>
      <right style="medium">
        <color indexed="18"/>
      </right>
      <top style="dotted">
        <color indexed="64"/>
      </top>
      <bottom style="medium">
        <color indexed="18"/>
      </bottom>
      <diagonal/>
    </border>
    <border>
      <left style="hair">
        <color indexed="64"/>
      </left>
      <right/>
      <top style="hair">
        <color indexed="64"/>
      </top>
      <bottom style="medium">
        <color indexed="51"/>
      </bottom>
      <diagonal/>
    </border>
    <border>
      <left/>
      <right/>
      <top style="hair">
        <color indexed="64"/>
      </top>
      <bottom style="medium">
        <color indexed="51"/>
      </bottom>
      <diagonal/>
    </border>
    <border>
      <left/>
      <right style="medium">
        <color indexed="51"/>
      </right>
      <top style="hair">
        <color indexed="64"/>
      </top>
      <bottom style="medium">
        <color indexed="51"/>
      </bottom>
      <diagonal/>
    </border>
    <border>
      <left style="medium">
        <color indexed="51"/>
      </left>
      <right/>
      <top style="medium">
        <color indexed="51"/>
      </top>
      <bottom style="medium">
        <color indexed="51"/>
      </bottom>
      <diagonal/>
    </border>
    <border>
      <left/>
      <right/>
      <top style="medium">
        <color indexed="51"/>
      </top>
      <bottom style="medium">
        <color indexed="51"/>
      </bottom>
      <diagonal/>
    </border>
    <border>
      <left/>
      <right style="medium">
        <color indexed="51"/>
      </right>
      <top style="medium">
        <color indexed="51"/>
      </top>
      <bottom style="medium">
        <color indexed="51"/>
      </bottom>
      <diagonal/>
    </border>
    <border>
      <left style="hair">
        <color indexed="64"/>
      </left>
      <right/>
      <top style="medium">
        <color indexed="51"/>
      </top>
      <bottom style="hair">
        <color indexed="64"/>
      </bottom>
      <diagonal/>
    </border>
    <border>
      <left/>
      <right/>
      <top style="medium">
        <color indexed="51"/>
      </top>
      <bottom style="hair">
        <color indexed="64"/>
      </bottom>
      <diagonal/>
    </border>
    <border>
      <left/>
      <right style="medium">
        <color indexed="51"/>
      </right>
      <top style="medium">
        <color indexed="51"/>
      </top>
      <bottom style="hair">
        <color indexed="64"/>
      </bottom>
      <diagonal/>
    </border>
    <border>
      <left style="hair">
        <color indexed="57"/>
      </left>
      <right style="medium">
        <color indexed="57"/>
      </right>
      <top style="medium">
        <color indexed="57"/>
      </top>
      <bottom style="medium">
        <color indexed="57"/>
      </bottom>
      <diagonal/>
    </border>
    <border>
      <left/>
      <right style="medium">
        <color indexed="64"/>
      </right>
      <top style="hair">
        <color indexed="64"/>
      </top>
      <bottom style="hair">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57"/>
      </top>
      <bottom/>
      <diagonal/>
    </border>
    <border>
      <left/>
      <right/>
      <top style="medium">
        <color indexed="57"/>
      </top>
      <bottom/>
      <diagonal/>
    </border>
    <border>
      <left/>
      <right style="hair">
        <color indexed="64"/>
      </right>
      <top style="medium">
        <color indexed="57"/>
      </top>
      <bottom/>
      <diagonal/>
    </border>
    <border>
      <left style="medium">
        <color indexed="64"/>
      </left>
      <right/>
      <top/>
      <bottom style="hair">
        <color indexed="64"/>
      </bottom>
      <diagonal/>
    </border>
    <border>
      <left/>
      <right style="hair">
        <color indexed="64"/>
      </right>
      <top/>
      <bottom style="hair">
        <color indexed="64"/>
      </bottom>
      <diagonal/>
    </border>
    <border>
      <left style="hair">
        <color indexed="64"/>
      </left>
      <right/>
      <top style="hair">
        <color indexed="64"/>
      </top>
      <bottom/>
      <diagonal/>
    </border>
    <border>
      <left/>
      <right style="medium">
        <color indexed="64"/>
      </right>
      <top style="hair">
        <color indexed="64"/>
      </top>
      <bottom/>
      <diagonal/>
    </border>
    <border>
      <left style="hair">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medium">
        <color indexed="57"/>
      </left>
      <right style="hair">
        <color indexed="57"/>
      </right>
      <top style="medium">
        <color indexed="57"/>
      </top>
      <bottom style="medium">
        <color indexed="57"/>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hair">
        <color indexed="64"/>
      </right>
      <top style="medium">
        <color indexed="57"/>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medium">
        <color indexed="57"/>
      </left>
      <right/>
      <top style="medium">
        <color indexed="57"/>
      </top>
      <bottom style="medium">
        <color indexed="57"/>
      </bottom>
      <diagonal/>
    </border>
    <border>
      <left/>
      <right/>
      <top style="medium">
        <color indexed="57"/>
      </top>
      <bottom style="medium">
        <color indexed="57"/>
      </bottom>
      <diagonal/>
    </border>
    <border>
      <left/>
      <right style="hair">
        <color indexed="57"/>
      </right>
      <top style="medium">
        <color indexed="57"/>
      </top>
      <bottom style="medium">
        <color indexed="57"/>
      </bottom>
      <diagonal/>
    </border>
    <border>
      <left style="medium">
        <color indexed="64"/>
      </left>
      <right style="hair">
        <color indexed="64"/>
      </right>
      <top style="hair">
        <color indexed="64"/>
      </top>
      <bottom style="hair">
        <color indexed="64"/>
      </bottom>
      <diagonal/>
    </border>
    <border>
      <left/>
      <right style="medium">
        <color indexed="57"/>
      </right>
      <top style="medium">
        <color indexed="57"/>
      </top>
      <bottom style="medium">
        <color indexed="57"/>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right style="medium">
        <color indexed="64"/>
      </right>
      <top style="medium">
        <color indexed="57"/>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hair">
        <color indexed="64"/>
      </right>
      <top/>
      <bottom style="medium">
        <color indexed="64"/>
      </bottom>
      <diagonal/>
    </border>
    <border>
      <left style="hair">
        <color indexed="64"/>
      </left>
      <right style="hair">
        <color indexed="64"/>
      </right>
      <top style="hair">
        <color indexed="64"/>
      </top>
      <bottom/>
      <diagonal/>
    </border>
    <border>
      <left style="hair">
        <color indexed="64"/>
      </left>
      <right style="hair">
        <color indexed="64"/>
      </right>
      <top/>
      <bottom style="medium">
        <color indexed="64"/>
      </bottom>
      <diagonal/>
    </border>
    <border>
      <left style="medium">
        <color indexed="64"/>
      </left>
      <right style="hair">
        <color indexed="64"/>
      </right>
      <top/>
      <bottom style="hair">
        <color indexed="64"/>
      </bottom>
      <diagonal/>
    </border>
    <border>
      <left style="hair">
        <color indexed="64"/>
      </left>
      <right/>
      <top style="medium">
        <color indexed="57"/>
      </top>
      <bottom/>
      <diagonal/>
    </border>
    <border>
      <left style="hair">
        <color indexed="57"/>
      </left>
      <right/>
      <top style="medium">
        <color indexed="57"/>
      </top>
      <bottom style="medium">
        <color indexed="57"/>
      </bottom>
      <diagonal/>
    </border>
    <border>
      <left style="hair">
        <color indexed="64"/>
      </left>
      <right/>
      <top/>
      <bottom style="medium">
        <color indexed="64"/>
      </bottom>
      <diagonal/>
    </border>
    <border>
      <left/>
      <right style="medium">
        <color indexed="64"/>
      </right>
      <top/>
      <bottom/>
      <diagonal/>
    </border>
    <border>
      <left style="thin">
        <color indexed="60"/>
      </left>
      <right style="thin">
        <color indexed="60"/>
      </right>
      <top style="medium">
        <color indexed="64"/>
      </top>
      <bottom style="thin">
        <color indexed="64"/>
      </bottom>
      <diagonal/>
    </border>
    <border>
      <left/>
      <right style="medium">
        <color indexed="64"/>
      </right>
      <top style="medium">
        <color indexed="64"/>
      </top>
      <bottom/>
      <diagonal/>
    </border>
    <border>
      <left style="medium">
        <color indexed="51"/>
      </left>
      <right/>
      <top style="thin">
        <color indexed="64"/>
      </top>
      <bottom/>
      <diagonal/>
    </border>
    <border>
      <left/>
      <right style="medium">
        <color indexed="51"/>
      </right>
      <top style="thin">
        <color indexed="64"/>
      </top>
      <bottom/>
      <diagonal/>
    </border>
    <border>
      <left style="medium">
        <color indexed="51"/>
      </left>
      <right/>
      <top/>
      <bottom style="thin">
        <color indexed="64"/>
      </bottom>
      <diagonal/>
    </border>
    <border>
      <left/>
      <right style="medium">
        <color indexed="51"/>
      </right>
      <top/>
      <bottom style="thin">
        <color indexed="64"/>
      </bottom>
      <diagonal/>
    </border>
    <border>
      <left style="medium">
        <color indexed="51"/>
      </left>
      <right style="medium">
        <color indexed="51"/>
      </right>
      <top style="thin">
        <color indexed="64"/>
      </top>
      <bottom/>
      <diagonal/>
    </border>
    <border>
      <left style="medium">
        <color indexed="51"/>
      </left>
      <right style="medium">
        <color indexed="51"/>
      </right>
      <top/>
      <bottom style="thin">
        <color indexed="64"/>
      </bottom>
      <diagonal/>
    </border>
    <border>
      <left style="medium">
        <color indexed="51"/>
      </left>
      <right style="thin">
        <color indexed="64"/>
      </right>
      <top style="thin">
        <color indexed="64"/>
      </top>
      <bottom/>
      <diagonal/>
    </border>
    <border>
      <left style="thin">
        <color indexed="64"/>
      </left>
      <right style="medium">
        <color indexed="16"/>
      </right>
      <top style="thin">
        <color indexed="64"/>
      </top>
      <bottom style="thin">
        <color indexed="64"/>
      </bottom>
      <diagonal/>
    </border>
    <border>
      <left style="medium">
        <color indexed="48"/>
      </left>
      <right/>
      <top style="thin">
        <color indexed="64"/>
      </top>
      <bottom style="medium">
        <color indexed="48"/>
      </bottom>
      <diagonal/>
    </border>
    <border>
      <left/>
      <right style="thin">
        <color indexed="64"/>
      </right>
      <top style="thin">
        <color indexed="64"/>
      </top>
      <bottom style="medium">
        <color indexed="48"/>
      </bottom>
      <diagonal/>
    </border>
    <border>
      <left style="medium">
        <color indexed="48"/>
      </left>
      <right/>
      <top style="thin">
        <color indexed="64"/>
      </top>
      <bottom style="thin">
        <color indexed="64"/>
      </bottom>
      <diagonal/>
    </border>
    <border>
      <left style="medium">
        <color indexed="48"/>
      </left>
      <right/>
      <top style="medium">
        <color indexed="48"/>
      </top>
      <bottom style="thin">
        <color indexed="64"/>
      </bottom>
      <diagonal/>
    </border>
    <border>
      <left/>
      <right style="thin">
        <color indexed="64"/>
      </right>
      <top style="medium">
        <color indexed="48"/>
      </top>
      <bottom style="thin">
        <color indexed="64"/>
      </bottom>
      <diagonal/>
    </border>
    <border>
      <left style="medium">
        <color indexed="51"/>
      </left>
      <right style="thin">
        <color indexed="64"/>
      </right>
      <top/>
      <bottom style="medium">
        <color indexed="51"/>
      </bottom>
      <diagonal/>
    </border>
    <border>
      <left style="medium">
        <color indexed="51"/>
      </left>
      <right style="medium">
        <color indexed="51"/>
      </right>
      <top/>
      <bottom style="medium">
        <color indexed="51"/>
      </bottom>
      <diagonal/>
    </border>
    <border>
      <left style="medium">
        <color indexed="51"/>
      </left>
      <right/>
      <top style="medium">
        <color indexed="51"/>
      </top>
      <bottom/>
      <diagonal/>
    </border>
    <border>
      <left/>
      <right/>
      <top style="medium">
        <color indexed="51"/>
      </top>
      <bottom/>
      <diagonal/>
    </border>
    <border>
      <left/>
      <right style="medium">
        <color indexed="51"/>
      </right>
      <top style="medium">
        <color indexed="51"/>
      </top>
      <bottom/>
      <diagonal/>
    </border>
    <border>
      <left style="medium">
        <color indexed="51"/>
      </left>
      <right/>
      <top/>
      <bottom style="medium">
        <color indexed="51"/>
      </bottom>
      <diagonal/>
    </border>
    <border>
      <left/>
      <right style="medium">
        <color indexed="51"/>
      </right>
      <top/>
      <bottom style="medium">
        <color indexed="51"/>
      </bottom>
      <diagonal/>
    </border>
    <border>
      <left style="thin">
        <color indexed="16"/>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thin">
        <color auto="1"/>
      </top>
      <bottom/>
      <diagonal/>
    </border>
    <border>
      <left/>
      <right/>
      <top/>
      <bottom style="thick">
        <color indexed="62"/>
      </bottom>
      <diagonal/>
    </border>
    <border>
      <left/>
      <right/>
      <top style="thin">
        <color indexed="62"/>
      </top>
      <bottom style="double">
        <color indexed="62"/>
      </bottom>
      <diagonal/>
    </border>
    <border>
      <left style="hair">
        <color theme="8"/>
      </left>
      <right style="hair">
        <color theme="8"/>
      </right>
      <top style="hair">
        <color theme="8"/>
      </top>
      <bottom style="hair">
        <color theme="8"/>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rgb="FF000000"/>
      </left>
      <right style="thin">
        <color indexed="64"/>
      </right>
      <top style="medium">
        <color rgb="FF000000"/>
      </top>
      <bottom style="thin">
        <color indexed="64"/>
      </bottom>
      <diagonal/>
    </border>
    <border>
      <left style="thin">
        <color indexed="64"/>
      </left>
      <right style="thin">
        <color indexed="64"/>
      </right>
      <top style="medium">
        <color rgb="FF000000"/>
      </top>
      <bottom style="thin">
        <color indexed="64"/>
      </bottom>
      <diagonal/>
    </border>
    <border>
      <left style="thin">
        <color indexed="64"/>
      </left>
      <right style="medium">
        <color rgb="FF000000"/>
      </right>
      <top style="medium">
        <color rgb="FF000000"/>
      </top>
      <bottom style="thin">
        <color indexed="64"/>
      </bottom>
      <diagonal/>
    </border>
    <border>
      <left style="medium">
        <color rgb="FF000000"/>
      </left>
      <right style="thin">
        <color indexed="64"/>
      </right>
      <top style="thin">
        <color indexed="64"/>
      </top>
      <bottom style="thin">
        <color indexed="64"/>
      </bottom>
      <diagonal/>
    </border>
    <border>
      <left style="thin">
        <color indexed="64"/>
      </left>
      <right style="medium">
        <color rgb="FF000000"/>
      </right>
      <top style="thin">
        <color indexed="64"/>
      </top>
      <bottom style="thin">
        <color indexed="64"/>
      </bottom>
      <diagonal/>
    </border>
    <border>
      <left style="thin">
        <color indexed="64"/>
      </left>
      <right style="medium">
        <color rgb="FF000000"/>
      </right>
      <top style="thin">
        <color indexed="64"/>
      </top>
      <bottom/>
      <diagonal/>
    </border>
    <border>
      <left style="medium">
        <color rgb="FF000000"/>
      </left>
      <right style="thin">
        <color indexed="64"/>
      </right>
      <top style="thin">
        <color indexed="64"/>
      </top>
      <bottom style="medium">
        <color rgb="FF000000"/>
      </bottom>
      <diagonal/>
    </border>
    <border>
      <left style="thin">
        <color indexed="64"/>
      </left>
      <right style="thin">
        <color indexed="64"/>
      </right>
      <top style="thin">
        <color indexed="64"/>
      </top>
      <bottom style="medium">
        <color rgb="FF000000"/>
      </bottom>
      <diagonal/>
    </border>
    <border>
      <left style="thin">
        <color indexed="64"/>
      </left>
      <right style="medium">
        <color rgb="FF000000"/>
      </right>
      <top style="thin">
        <color indexed="64"/>
      </top>
      <bottom style="medium">
        <color rgb="FF000000"/>
      </bottom>
      <diagonal/>
    </border>
  </borders>
  <cellStyleXfs count="174">
    <xf numFmtId="0" fontId="0"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2" borderId="0" applyNumberFormat="0" applyBorder="0" applyAlignment="0" applyProtection="0"/>
    <xf numFmtId="0" fontId="1" fillId="5" borderId="0" applyNumberFormat="0" applyBorder="0" applyAlignment="0" applyProtection="0"/>
    <xf numFmtId="0" fontId="1" fillId="3"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1" fillId="3" borderId="0" applyNumberFormat="0" applyBorder="0" applyAlignment="0" applyProtection="0"/>
    <xf numFmtId="0" fontId="15" fillId="12" borderId="0" applyNumberFormat="0" applyBorder="0" applyAlignment="0" applyProtection="0"/>
    <xf numFmtId="0" fontId="15" fillId="13" borderId="0" applyNumberFormat="0" applyBorder="0" applyAlignment="0" applyProtection="0"/>
    <xf numFmtId="0" fontId="15" fillId="10" borderId="0" applyNumberFormat="0" applyBorder="0" applyAlignment="0" applyProtection="0"/>
    <xf numFmtId="0" fontId="15" fillId="8" borderId="0" applyNumberFormat="0" applyBorder="0" applyAlignment="0" applyProtection="0"/>
    <xf numFmtId="0" fontId="15" fillId="12" borderId="0" applyNumberFormat="0" applyBorder="0" applyAlignment="0" applyProtection="0"/>
    <xf numFmtId="0" fontId="15" fillId="3" borderId="0" applyNumberFormat="0" applyBorder="0" applyAlignment="0" applyProtection="0"/>
    <xf numFmtId="0" fontId="15" fillId="12"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5" fillId="12" borderId="0" applyNumberFormat="0" applyBorder="0" applyAlignment="0" applyProtection="0"/>
    <xf numFmtId="0" fontId="15" fillId="17" borderId="0" applyNumberFormat="0" applyBorder="0" applyAlignment="0" applyProtection="0"/>
    <xf numFmtId="0" fontId="5" fillId="6" borderId="0" applyNumberFormat="0" applyBorder="0" applyAlignment="0" applyProtection="0"/>
    <xf numFmtId="0" fontId="9" fillId="2" borderId="1" applyNumberFormat="0" applyAlignment="0" applyProtection="0"/>
    <xf numFmtId="0" fontId="11" fillId="18" borderId="2" applyNumberFormat="0" applyAlignment="0" applyProtection="0"/>
    <xf numFmtId="171" fontId="2" fillId="0" borderId="0" applyFont="0" applyFill="0" applyBorder="0" applyAlignment="0" applyProtection="0"/>
    <xf numFmtId="0" fontId="13" fillId="0" borderId="0" applyNumberFormat="0" applyFill="0" applyBorder="0" applyAlignment="0" applyProtection="0"/>
    <xf numFmtId="0" fontId="4" fillId="7" borderId="0" applyNumberFormat="0" applyBorder="0" applyAlignment="0" applyProtection="0"/>
    <xf numFmtId="0" fontId="72" fillId="0" borderId="4" applyNumberFormat="0" applyFill="0" applyAlignment="0" applyProtection="0"/>
    <xf numFmtId="0" fontId="73" fillId="0" borderId="5" applyNumberFormat="0" applyFill="0" applyAlignment="0" applyProtection="0"/>
    <xf numFmtId="0" fontId="40" fillId="0" borderId="6" applyNumberFormat="0" applyFill="0" applyAlignment="0" applyProtection="0"/>
    <xf numFmtId="0" fontId="40" fillId="0" borderId="0" applyNumberFormat="0" applyFill="0" applyBorder="0" applyAlignment="0" applyProtection="0"/>
    <xf numFmtId="0" fontId="7" fillId="3" borderId="1" applyNumberFormat="0" applyAlignment="0" applyProtection="0"/>
    <xf numFmtId="0" fontId="10" fillId="0" borderId="3" applyNumberFormat="0" applyFill="0" applyAlignment="0" applyProtection="0"/>
    <xf numFmtId="164" fontId="2" fillId="0" borderId="0" applyFill="0" applyBorder="0" applyAlignment="0" applyProtection="0"/>
    <xf numFmtId="164" fontId="117"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4" fontId="1" fillId="0" borderId="0"/>
    <xf numFmtId="164" fontId="1" fillId="0" borderId="0"/>
    <xf numFmtId="164" fontId="117" fillId="0" borderId="0"/>
    <xf numFmtId="164" fontId="117" fillId="0" borderId="0"/>
    <xf numFmtId="164" fontId="117" fillId="0" borderId="0"/>
    <xf numFmtId="164" fontId="117" fillId="0" borderId="0"/>
    <xf numFmtId="0" fontId="66" fillId="0" borderId="0"/>
    <xf numFmtId="0" fontId="2" fillId="4" borderId="7" applyNumberFormat="0" applyFont="0" applyAlignment="0" applyProtection="0"/>
    <xf numFmtId="0" fontId="8" fillId="2" borderId="8" applyNumberFormat="0" applyAlignment="0" applyProtection="0"/>
    <xf numFmtId="0" fontId="41" fillId="0" borderId="0" applyNumberFormat="0" applyFill="0" applyBorder="0" applyAlignment="0" applyProtection="0"/>
    <xf numFmtId="164" fontId="117" fillId="0" borderId="9" applyNumberFormat="0" applyFill="0" applyAlignment="0" applyProtection="0"/>
    <xf numFmtId="164" fontId="1" fillId="0" borderId="9" applyNumberFormat="0" applyFill="0" applyAlignment="0" applyProtection="0"/>
    <xf numFmtId="164" fontId="1" fillId="0" borderId="9" applyNumberFormat="0" applyFill="0" applyAlignment="0" applyProtection="0"/>
    <xf numFmtId="164" fontId="117" fillId="0" borderId="9" applyNumberFormat="0" applyFill="0" applyAlignment="0" applyProtection="0"/>
    <xf numFmtId="0" fontId="74" fillId="0" borderId="0" applyNumberFormat="0" applyFill="0" applyBorder="0" applyAlignment="0" applyProtection="0"/>
    <xf numFmtId="9" fontId="3" fillId="0" borderId="0" applyFont="0" applyFill="0" applyBorder="0" applyAlignment="0" applyProtection="0"/>
    <xf numFmtId="164" fontId="3" fillId="0" borderId="0" applyFont="0" applyFill="0" applyBorder="0" applyAlignment="0" applyProtection="0"/>
    <xf numFmtId="0" fontId="117" fillId="0" borderId="0"/>
    <xf numFmtId="0" fontId="139" fillId="0" borderId="0"/>
    <xf numFmtId="0" fontId="140" fillId="0" borderId="0"/>
    <xf numFmtId="9" fontId="2" fillId="0" borderId="0" applyFont="0" applyFill="0" applyBorder="0" applyAlignment="0" applyProtection="0"/>
    <xf numFmtId="9" fontId="140" fillId="0" borderId="0" applyFont="0" applyFill="0" applyBorder="0" applyAlignment="0" applyProtection="0"/>
    <xf numFmtId="176" fontId="140" fillId="0" borderId="0" applyFont="0" applyFill="0" applyBorder="0" applyAlignment="0" applyProtection="0"/>
    <xf numFmtId="3" fontId="141" fillId="44" borderId="0">
      <alignment horizontal="center"/>
    </xf>
    <xf numFmtId="9" fontId="141" fillId="44" borderId="0">
      <alignment horizontal="center"/>
    </xf>
    <xf numFmtId="3" fontId="142" fillId="0" borderId="0">
      <alignment horizontal="center" vertical="center"/>
      <protection locked="0"/>
    </xf>
    <xf numFmtId="175" fontId="142" fillId="0" borderId="0">
      <alignment horizontal="center" vertical="center"/>
      <protection locked="0"/>
    </xf>
    <xf numFmtId="49" fontId="143" fillId="0" borderId="0">
      <alignment horizontal="left"/>
    </xf>
    <xf numFmtId="0" fontId="144" fillId="0" borderId="0" applyNumberFormat="0" applyFill="0" applyBorder="0" applyAlignment="0" applyProtection="0"/>
    <xf numFmtId="0" fontId="2" fillId="0" borderId="0"/>
    <xf numFmtId="0" fontId="145" fillId="0" borderId="0"/>
    <xf numFmtId="0" fontId="140" fillId="0" borderId="0"/>
    <xf numFmtId="0" fontId="140" fillId="0" borderId="0"/>
    <xf numFmtId="0" fontId="140" fillId="0" borderId="0"/>
    <xf numFmtId="0" fontId="134" fillId="0" borderId="0"/>
    <xf numFmtId="0" fontId="134" fillId="0" borderId="0"/>
    <xf numFmtId="165" fontId="146" fillId="0" borderId="0" applyFont="0" applyFill="0" applyBorder="0" applyAlignment="0" applyProtection="0"/>
    <xf numFmtId="9" fontId="146" fillId="0" borderId="0" applyFont="0" applyFill="0" applyBorder="0" applyAlignment="0" applyProtection="0"/>
    <xf numFmtId="0" fontId="149" fillId="0" borderId="0"/>
    <xf numFmtId="43" fontId="149" fillId="0" borderId="0" applyFont="0" applyFill="0" applyBorder="0" applyAlignment="0" applyProtection="0"/>
    <xf numFmtId="176" fontId="146" fillId="0" borderId="0" applyFont="0" applyFill="0" applyBorder="0" applyAlignment="0" applyProtection="0"/>
    <xf numFmtId="43" fontId="140" fillId="0" borderId="0" applyFont="0" applyFill="0" applyBorder="0" applyAlignment="0" applyProtection="0"/>
    <xf numFmtId="9" fontId="146" fillId="0" borderId="0" applyFont="0" applyFill="0" applyBorder="0" applyAlignment="0" applyProtection="0"/>
    <xf numFmtId="178" fontId="141" fillId="0" borderId="259">
      <alignment horizontal="center" vertical="center"/>
    </xf>
    <xf numFmtId="179" fontId="151" fillId="0" borderId="0">
      <protection locked="0"/>
    </xf>
    <xf numFmtId="179" fontId="107" fillId="0" borderId="0">
      <alignment horizontal="center" vertical="center"/>
    </xf>
    <xf numFmtId="0" fontId="152" fillId="0" borderId="0" applyNumberFormat="0" applyFill="0" applyBorder="0" applyAlignment="0" applyProtection="0">
      <alignment vertical="top"/>
      <protection locked="0"/>
    </xf>
    <xf numFmtId="0" fontId="153" fillId="0" borderId="0" applyNumberFormat="0" applyFill="0" applyBorder="0" applyAlignment="0" applyProtection="0">
      <alignment vertical="top"/>
      <protection locked="0"/>
    </xf>
    <xf numFmtId="179" fontId="129" fillId="45" borderId="0" applyNumberFormat="0" applyBorder="0" applyAlignment="0" applyProtection="0"/>
    <xf numFmtId="179" fontId="129" fillId="6" borderId="0" applyNumberFormat="0" applyBorder="0" applyAlignment="0" applyProtection="0"/>
    <xf numFmtId="179" fontId="129" fillId="7" borderId="0" applyNumberFormat="0" applyBorder="0" applyAlignment="0" applyProtection="0"/>
    <xf numFmtId="179" fontId="129" fillId="46" borderId="0" applyNumberFormat="0" applyBorder="0" applyAlignment="0" applyProtection="0"/>
    <xf numFmtId="179" fontId="129" fillId="5" borderId="0" applyNumberFormat="0" applyBorder="0" applyAlignment="0" applyProtection="0"/>
    <xf numFmtId="179" fontId="129" fillId="3" borderId="0" applyNumberFormat="0" applyBorder="0" applyAlignment="0" applyProtection="0"/>
    <xf numFmtId="179" fontId="129" fillId="11" borderId="0" applyNumberFormat="0" applyBorder="0" applyAlignment="0" applyProtection="0"/>
    <xf numFmtId="179" fontId="129" fillId="9" borderId="0" applyNumberFormat="0" applyBorder="0" applyAlignment="0" applyProtection="0"/>
    <xf numFmtId="179" fontId="129" fillId="47" borderId="0" applyNumberFormat="0" applyBorder="0" applyAlignment="0" applyProtection="0"/>
    <xf numFmtId="179" fontId="129" fillId="46" borderId="0" applyNumberFormat="0" applyBorder="0" applyAlignment="0" applyProtection="0"/>
    <xf numFmtId="179" fontId="129" fillId="11" borderId="0" applyNumberFormat="0" applyBorder="0" applyAlignment="0" applyProtection="0"/>
    <xf numFmtId="179" fontId="129" fillId="48" borderId="0" applyNumberFormat="0" applyBorder="0" applyAlignment="0" applyProtection="0"/>
    <xf numFmtId="179" fontId="154" fillId="49" borderId="0" applyNumberFormat="0" applyBorder="0" applyAlignment="0" applyProtection="0"/>
    <xf numFmtId="179" fontId="154" fillId="9" borderId="0" applyNumberFormat="0" applyBorder="0" applyAlignment="0" applyProtection="0"/>
    <xf numFmtId="179" fontId="154" fillId="47" borderId="0" applyNumberFormat="0" applyBorder="0" applyAlignment="0" applyProtection="0"/>
    <xf numFmtId="179" fontId="154" fillId="50" borderId="0" applyNumberFormat="0" applyBorder="0" applyAlignment="0" applyProtection="0"/>
    <xf numFmtId="179" fontId="154" fillId="12" borderId="0" applyNumberFormat="0" applyBorder="0" applyAlignment="0" applyProtection="0"/>
    <xf numFmtId="179" fontId="154" fillId="51" borderId="0" applyNumberFormat="0" applyBorder="0" applyAlignment="0" applyProtection="0"/>
    <xf numFmtId="0" fontId="148" fillId="0" borderId="0" applyNumberFormat="0" applyFill="0" applyBorder="0" applyAlignment="0" applyProtection="0">
      <alignment vertical="top"/>
      <protection locked="0"/>
    </xf>
    <xf numFmtId="176" fontId="140" fillId="0" borderId="0" applyFont="0" applyFill="0" applyBorder="0" applyAlignment="0" applyProtection="0"/>
    <xf numFmtId="43" fontId="129" fillId="0" borderId="0" applyFont="0" applyFill="0" applyBorder="0" applyAlignment="0" applyProtection="0"/>
    <xf numFmtId="180" fontId="140" fillId="0" borderId="0" applyFont="0" applyFill="0" applyBorder="0" applyAlignment="0" applyProtection="0"/>
    <xf numFmtId="179" fontId="144" fillId="0" borderId="0" applyNumberFormat="0" applyFill="0" applyBorder="0" applyAlignment="0" applyProtection="0">
      <alignment vertical="top"/>
      <protection locked="0"/>
    </xf>
    <xf numFmtId="0" fontId="155" fillId="0" borderId="0"/>
    <xf numFmtId="0" fontId="156" fillId="0" borderId="0" applyNumberFormat="0" applyFill="0" applyBorder="0" applyAlignment="0" applyProtection="0">
      <alignment vertical="top"/>
      <protection locked="0"/>
    </xf>
    <xf numFmtId="0" fontId="140" fillId="7" borderId="10" applyBorder="0">
      <alignment vertical="top"/>
    </xf>
    <xf numFmtId="179" fontId="141" fillId="0" borderId="0"/>
    <xf numFmtId="0" fontId="146" fillId="0" borderId="0"/>
    <xf numFmtId="0" fontId="140" fillId="0" borderId="0"/>
    <xf numFmtId="0" fontId="146" fillId="0" borderId="0"/>
    <xf numFmtId="179" fontId="140" fillId="0" borderId="0"/>
    <xf numFmtId="0" fontId="146" fillId="0" borderId="0"/>
    <xf numFmtId="9" fontId="146" fillId="0" borderId="0" applyFont="0" applyFill="0" applyBorder="0" applyAlignment="0" applyProtection="0"/>
    <xf numFmtId="9" fontId="146" fillId="0" borderId="0" applyFont="0" applyFill="0" applyBorder="0" applyAlignment="0" applyProtection="0"/>
    <xf numFmtId="9" fontId="146" fillId="0" borderId="0" applyFont="0" applyFill="0" applyBorder="0" applyAlignment="0" applyProtection="0"/>
    <xf numFmtId="9" fontId="157" fillId="0" borderId="0" applyFont="0" applyFill="0" applyBorder="0" applyAlignment="0" applyProtection="0"/>
    <xf numFmtId="0" fontId="150" fillId="8" borderId="41">
      <alignment horizontal="centerContinuous"/>
    </xf>
    <xf numFmtId="49" fontId="147" fillId="52" borderId="10">
      <alignment horizontal="center" vertical="center" wrapText="1"/>
    </xf>
    <xf numFmtId="179" fontId="154" fillId="53" borderId="0" applyNumberFormat="0" applyBorder="0" applyAlignment="0" applyProtection="0"/>
    <xf numFmtId="179" fontId="154" fillId="13" borderId="0" applyNumberFormat="0" applyBorder="0" applyAlignment="0" applyProtection="0"/>
    <xf numFmtId="179" fontId="154" fillId="15" borderId="0" applyNumberFormat="0" applyBorder="0" applyAlignment="0" applyProtection="0"/>
    <xf numFmtId="179" fontId="154" fillId="50" borderId="0" applyNumberFormat="0" applyBorder="0" applyAlignment="0" applyProtection="0"/>
    <xf numFmtId="179" fontId="154" fillId="12" borderId="0" applyNumberFormat="0" applyBorder="0" applyAlignment="0" applyProtection="0"/>
    <xf numFmtId="179" fontId="154" fillId="14" borderId="0" applyNumberFormat="0" applyBorder="0" applyAlignment="0" applyProtection="0"/>
    <xf numFmtId="179" fontId="158" fillId="3" borderId="1" applyNumberFormat="0" applyAlignment="0" applyProtection="0"/>
    <xf numFmtId="179" fontId="159" fillId="8" borderId="8" applyNumberFormat="0" applyAlignment="0" applyProtection="0"/>
    <xf numFmtId="179" fontId="160" fillId="8" borderId="1" applyNumberFormat="0" applyAlignment="0" applyProtection="0"/>
    <xf numFmtId="0" fontId="144" fillId="0" borderId="0" applyNumberFormat="0" applyFill="0" applyBorder="0" applyAlignment="0" applyProtection="0">
      <alignment vertical="top"/>
      <protection locked="0"/>
    </xf>
    <xf numFmtId="0" fontId="161" fillId="0" borderId="0" applyNumberFormat="0" applyFill="0" applyBorder="0" applyAlignment="0" applyProtection="0">
      <alignment vertical="top"/>
      <protection locked="0"/>
    </xf>
    <xf numFmtId="179" fontId="162" fillId="0" borderId="260" applyNumberFormat="0" applyFill="0" applyAlignment="0" applyProtection="0"/>
    <xf numFmtId="179" fontId="163" fillId="0" borderId="5" applyNumberFormat="0" applyFill="0" applyAlignment="0" applyProtection="0"/>
    <xf numFmtId="179" fontId="164" fillId="0" borderId="9" applyNumberFormat="0" applyFill="0" applyAlignment="0" applyProtection="0"/>
    <xf numFmtId="179" fontId="164" fillId="0" borderId="0" applyNumberFormat="0" applyFill="0" applyBorder="0" applyAlignment="0" applyProtection="0"/>
    <xf numFmtId="179" fontId="138" fillId="0" borderId="261" applyNumberFormat="0" applyFill="0" applyAlignment="0" applyProtection="0"/>
    <xf numFmtId="179" fontId="165" fillId="18" borderId="2" applyNumberFormat="0" applyAlignment="0" applyProtection="0"/>
    <xf numFmtId="179" fontId="166" fillId="0" borderId="0" applyNumberFormat="0" applyFill="0" applyBorder="0" applyAlignment="0" applyProtection="0"/>
    <xf numFmtId="179" fontId="167" fillId="10" borderId="0" applyNumberFormat="0" applyBorder="0" applyAlignment="0" applyProtection="0"/>
    <xf numFmtId="0" fontId="139" fillId="0" borderId="0"/>
    <xf numFmtId="0" fontId="146" fillId="0" borderId="0"/>
    <xf numFmtId="0" fontId="140" fillId="0" borderId="0"/>
    <xf numFmtId="0" fontId="129" fillId="0" borderId="0"/>
    <xf numFmtId="0" fontId="129" fillId="0" borderId="0"/>
    <xf numFmtId="0" fontId="140" fillId="0" borderId="0"/>
    <xf numFmtId="0" fontId="139" fillId="0" borderId="0"/>
    <xf numFmtId="179" fontId="168" fillId="6" borderId="0" applyNumberFormat="0" applyBorder="0" applyAlignment="0" applyProtection="0"/>
    <xf numFmtId="179" fontId="169" fillId="0" borderId="0" applyNumberFormat="0" applyFill="0" applyBorder="0" applyAlignment="0" applyProtection="0"/>
    <xf numFmtId="179" fontId="140" fillId="4" borderId="7" applyNumberFormat="0" applyFont="0" applyAlignment="0" applyProtection="0"/>
    <xf numFmtId="9" fontId="139" fillId="0" borderId="0" applyFont="0" applyFill="0" applyBorder="0" applyAlignment="0" applyProtection="0"/>
    <xf numFmtId="179" fontId="170" fillId="0" borderId="3" applyNumberFormat="0" applyFill="0" applyAlignment="0" applyProtection="0"/>
    <xf numFmtId="179" fontId="171" fillId="0" borderId="0" applyNumberFormat="0" applyFill="0" applyBorder="0" applyAlignment="0" applyProtection="0"/>
    <xf numFmtId="43" fontId="140" fillId="0" borderId="0" applyFont="0" applyFill="0" applyBorder="0" applyAlignment="0" applyProtection="0"/>
    <xf numFmtId="43" fontId="146" fillId="0" borderId="0" applyFont="0" applyFill="0" applyBorder="0" applyAlignment="0" applyProtection="0"/>
    <xf numFmtId="177" fontId="140" fillId="0" borderId="0" applyFont="0" applyFill="0" applyBorder="0" applyAlignment="0" applyProtection="0"/>
    <xf numFmtId="169" fontId="140" fillId="0" borderId="0" applyFont="0" applyFill="0" applyBorder="0" applyAlignment="0" applyProtection="0"/>
    <xf numFmtId="165" fontId="139" fillId="0" borderId="0" applyFont="0" applyFill="0" applyBorder="0" applyAlignment="0" applyProtection="0"/>
    <xf numFmtId="165" fontId="140" fillId="0" borderId="0" applyFont="0" applyFill="0" applyBorder="0" applyAlignment="0" applyProtection="0"/>
    <xf numFmtId="179" fontId="172" fillId="7" borderId="0" applyNumberFormat="0" applyBorder="0" applyAlignment="0" applyProtection="0"/>
    <xf numFmtId="181" fontId="172" fillId="7" borderId="0" applyNumberFormat="0" applyBorder="0" applyAlignment="0" applyProtection="0"/>
    <xf numFmtId="0" fontId="20" fillId="0" borderId="0"/>
    <xf numFmtId="0" fontId="173" fillId="0" borderId="0" applyFill="0" applyBorder="0" applyProtection="0">
      <alignment horizontal="left"/>
    </xf>
  </cellStyleXfs>
  <cellXfs count="1248">
    <xf numFmtId="0" fontId="0" fillId="0" borderId="0" xfId="0"/>
    <xf numFmtId="164" fontId="16" fillId="0" borderId="0" xfId="38" applyFont="1" applyFill="1" applyAlignment="1">
      <alignment vertical="center"/>
    </xf>
    <xf numFmtId="0" fontId="0" fillId="0" borderId="0" xfId="0" applyBorder="1" applyProtection="1"/>
    <xf numFmtId="0" fontId="0" fillId="0" borderId="0" xfId="0" applyProtection="1"/>
    <xf numFmtId="164" fontId="22" fillId="0" borderId="0" xfId="38" applyFont="1" applyFill="1" applyAlignment="1" applyProtection="1">
      <alignment vertical="center"/>
    </xf>
    <xf numFmtId="0" fontId="21" fillId="0" borderId="0" xfId="0" applyFont="1" applyProtection="1"/>
    <xf numFmtId="164" fontId="19" fillId="0" borderId="0" xfId="49" applyFont="1" applyFill="1" applyAlignment="1" applyProtection="1"/>
    <xf numFmtId="164" fontId="19" fillId="0" borderId="0" xfId="49" applyFont="1" applyFill="1" applyAlignment="1" applyProtection="1">
      <alignment horizontal="center"/>
    </xf>
    <xf numFmtId="164" fontId="19" fillId="0" borderId="0" xfId="49" applyFont="1" applyFill="1" applyAlignment="1" applyProtection="1">
      <alignment horizontal="right"/>
    </xf>
    <xf numFmtId="164" fontId="19" fillId="0" borderId="0" xfId="49" applyFont="1" applyFill="1" applyBorder="1" applyAlignment="1" applyProtection="1">
      <alignment horizontal="center"/>
    </xf>
    <xf numFmtId="164" fontId="117" fillId="0" borderId="0" xfId="48" applyProtection="1"/>
    <xf numFmtId="164" fontId="15" fillId="0" borderId="0" xfId="48" applyFont="1" applyProtection="1"/>
    <xf numFmtId="0" fontId="18" fillId="0" borderId="0" xfId="48" applyNumberFormat="1" applyFont="1" applyBorder="1" applyProtection="1"/>
    <xf numFmtId="164" fontId="117" fillId="0" borderId="0" xfId="50" applyProtection="1"/>
    <xf numFmtId="164" fontId="117" fillId="0" borderId="0" xfId="50" applyFill="1" applyBorder="1" applyAlignment="1" applyProtection="1">
      <alignment horizontal="left"/>
    </xf>
    <xf numFmtId="0" fontId="0" fillId="0" borderId="0" xfId="0" applyFill="1" applyBorder="1" applyProtection="1"/>
    <xf numFmtId="164" fontId="117" fillId="0" borderId="0" xfId="50" applyFill="1" applyBorder="1" applyProtection="1"/>
    <xf numFmtId="0" fontId="15" fillId="0" borderId="0" xfId="0" applyFont="1" applyProtection="1"/>
    <xf numFmtId="164" fontId="15" fillId="0" borderId="0" xfId="50" applyFont="1" applyProtection="1"/>
    <xf numFmtId="0" fontId="0" fillId="0" borderId="0" xfId="0" applyBorder="1"/>
    <xf numFmtId="0" fontId="0" fillId="0" borderId="0" xfId="0" applyFill="1" applyBorder="1"/>
    <xf numFmtId="15" fontId="29" fillId="0" borderId="0" xfId="0" applyNumberFormat="1" applyFont="1" applyFill="1" applyBorder="1" applyAlignment="1" applyProtection="1">
      <alignment horizontal="center" vertical="center" wrapText="1"/>
      <protection locked="0"/>
    </xf>
    <xf numFmtId="164" fontId="28" fillId="0" borderId="0" xfId="0" applyNumberFormat="1" applyFont="1"/>
    <xf numFmtId="167" fontId="28" fillId="0" borderId="0" xfId="62" applyNumberFormat="1" applyFont="1" applyAlignment="1">
      <alignment horizontal="left"/>
    </xf>
    <xf numFmtId="164" fontId="16" fillId="0" borderId="0" xfId="47" applyFont="1" applyFill="1" applyAlignment="1">
      <alignment vertical="center"/>
    </xf>
    <xf numFmtId="0" fontId="0" fillId="0" borderId="10" xfId="0" applyBorder="1" applyAlignment="1">
      <alignment horizontal="center"/>
    </xf>
    <xf numFmtId="0" fontId="1" fillId="0" borderId="0" xfId="0" applyFont="1" applyBorder="1" applyAlignment="1"/>
    <xf numFmtId="0" fontId="1" fillId="0" borderId="0" xfId="0" applyFont="1" applyFill="1" applyBorder="1" applyAlignment="1"/>
    <xf numFmtId="0" fontId="42" fillId="0" borderId="0" xfId="0" applyFont="1"/>
    <xf numFmtId="0" fontId="42" fillId="0" borderId="0" xfId="0" applyFont="1" applyAlignment="1">
      <alignment horizontal="right"/>
    </xf>
    <xf numFmtId="0" fontId="42" fillId="0" borderId="0" xfId="0" applyFont="1" applyBorder="1"/>
    <xf numFmtId="0" fontId="45" fillId="0" borderId="0" xfId="0" applyFont="1"/>
    <xf numFmtId="0" fontId="42" fillId="0" borderId="0" xfId="0" applyNumberFormat="1" applyFont="1" applyBorder="1"/>
    <xf numFmtId="0" fontId="0" fillId="0" borderId="0" xfId="0" applyFill="1"/>
    <xf numFmtId="10" fontId="6" fillId="0" borderId="0" xfId="61" applyNumberFormat="1" applyFont="1" applyFill="1" applyBorder="1" applyAlignment="1">
      <alignment horizontal="center"/>
    </xf>
    <xf numFmtId="10" fontId="6" fillId="0" borderId="0" xfId="61" applyNumberFormat="1" applyFont="1" applyFill="1" applyBorder="1" applyAlignment="1" applyProtection="1">
      <alignment horizontal="center"/>
      <protection locked="0"/>
    </xf>
    <xf numFmtId="164" fontId="28" fillId="0" borderId="0" xfId="0" applyNumberFormat="1" applyFont="1" applyFill="1" applyBorder="1" applyAlignment="1"/>
    <xf numFmtId="164" fontId="117" fillId="0" borderId="0" xfId="59" applyFill="1" applyBorder="1" applyAlignment="1" applyProtection="1">
      <alignment vertical="center"/>
      <protection locked="0"/>
    </xf>
    <xf numFmtId="166" fontId="32" fillId="0" borderId="0" xfId="0" applyNumberFormat="1" applyFont="1" applyFill="1" applyBorder="1" applyAlignment="1">
      <alignment horizontal="center"/>
    </xf>
    <xf numFmtId="0" fontId="26" fillId="0" borderId="0" xfId="0" applyFont="1" applyFill="1" applyBorder="1" applyAlignment="1">
      <alignment horizontal="centerContinuous"/>
    </xf>
    <xf numFmtId="0" fontId="0" fillId="0" borderId="0" xfId="0" applyFill="1" applyBorder="1" applyAlignment="1">
      <alignment horizontal="centerContinuous"/>
    </xf>
    <xf numFmtId="164" fontId="38" fillId="0" borderId="0" xfId="59" applyFont="1" applyFill="1" applyBorder="1" applyAlignment="1" applyProtection="1">
      <alignment vertical="center"/>
      <protection locked="0"/>
    </xf>
    <xf numFmtId="0" fontId="0" fillId="0" borderId="10" xfId="0" applyBorder="1"/>
    <xf numFmtId="0" fontId="0" fillId="0" borderId="0" xfId="0" applyFill="1" applyBorder="1" applyAlignment="1">
      <alignment horizontal="center"/>
    </xf>
    <xf numFmtId="22" fontId="0" fillId="0" borderId="0" xfId="0" applyNumberFormat="1"/>
    <xf numFmtId="2" fontId="0" fillId="0" borderId="0" xfId="0" applyNumberFormat="1" applyFill="1"/>
    <xf numFmtId="2" fontId="117" fillId="0" borderId="0" xfId="56" applyNumberFormat="1" applyFill="1" applyBorder="1" applyAlignment="1" applyProtection="1">
      <alignment horizontal="center"/>
      <protection locked="0"/>
    </xf>
    <xf numFmtId="0" fontId="15" fillId="0" borderId="0" xfId="0" applyFont="1" applyFill="1" applyBorder="1" applyAlignment="1" applyProtection="1">
      <alignment horizontal="center"/>
    </xf>
    <xf numFmtId="0" fontId="23" fillId="0" borderId="0" xfId="0" applyFont="1" applyFill="1" applyAlignment="1" applyProtection="1"/>
    <xf numFmtId="0" fontId="15" fillId="0" borderId="0" xfId="0" applyFont="1" applyAlignment="1" applyProtection="1">
      <alignment horizontal="left" indent="1"/>
    </xf>
    <xf numFmtId="0" fontId="18" fillId="0" borderId="0" xfId="0" applyFont="1" applyAlignment="1" applyProtection="1">
      <alignment horizontal="left" indent="1"/>
    </xf>
    <xf numFmtId="0" fontId="15" fillId="0" borderId="0" xfId="0" applyFont="1" applyFill="1" applyBorder="1" applyProtection="1"/>
    <xf numFmtId="164" fontId="68" fillId="0" borderId="0" xfId="48" applyFont="1" applyProtection="1"/>
    <xf numFmtId="164" fontId="68" fillId="0" borderId="0" xfId="50" applyFont="1" applyProtection="1"/>
    <xf numFmtId="0" fontId="68" fillId="0" borderId="10" xfId="0" applyFont="1" applyFill="1" applyBorder="1" applyAlignment="1" applyProtection="1">
      <alignment horizontal="center"/>
    </xf>
    <xf numFmtId="0" fontId="68" fillId="0" borderId="10" xfId="0" applyFont="1" applyFill="1" applyBorder="1" applyProtection="1"/>
    <xf numFmtId="164" fontId="68" fillId="0" borderId="10" xfId="50" applyFont="1" applyBorder="1" applyProtection="1"/>
    <xf numFmtId="0" fontId="69" fillId="0" borderId="10" xfId="0" applyFont="1" applyBorder="1" applyAlignment="1" applyProtection="1">
      <alignment horizontal="left" indent="1"/>
    </xf>
    <xf numFmtId="0" fontId="70" fillId="19" borderId="10" xfId="0" applyFont="1" applyFill="1" applyBorder="1" applyAlignment="1" applyProtection="1">
      <alignment horizontal="center"/>
    </xf>
    <xf numFmtId="0" fontId="70" fillId="19" borderId="10" xfId="0" applyFont="1" applyFill="1" applyBorder="1" applyAlignment="1">
      <alignment horizontal="center"/>
    </xf>
    <xf numFmtId="0" fontId="21" fillId="0" borderId="0" xfId="0" applyFont="1"/>
    <xf numFmtId="3" fontId="15" fillId="20" borderId="11" xfId="0" applyNumberFormat="1" applyFont="1" applyFill="1" applyBorder="1" applyAlignment="1">
      <alignment horizontal="right"/>
    </xf>
    <xf numFmtId="3" fontId="15" fillId="20" borderId="11" xfId="62" applyNumberFormat="1" applyFont="1" applyFill="1" applyBorder="1"/>
    <xf numFmtId="9" fontId="15" fillId="20" borderId="11" xfId="61" applyFont="1" applyFill="1" applyBorder="1"/>
    <xf numFmtId="9" fontId="15" fillId="20" borderId="11" xfId="61" applyNumberFormat="1" applyFont="1" applyFill="1" applyBorder="1"/>
    <xf numFmtId="0" fontId="15" fillId="20" borderId="11" xfId="0" applyFont="1" applyFill="1" applyBorder="1"/>
    <xf numFmtId="9" fontId="15" fillId="20" borderId="11" xfId="61" applyFont="1" applyFill="1" applyBorder="1" applyAlignment="1">
      <alignment horizontal="center"/>
    </xf>
    <xf numFmtId="0" fontId="15" fillId="0" borderId="0" xfId="0" applyFont="1"/>
    <xf numFmtId="0" fontId="14" fillId="0" borderId="0" xfId="0" applyFont="1"/>
    <xf numFmtId="0" fontId="45" fillId="0" borderId="0" xfId="0" applyFont="1" applyFill="1"/>
    <xf numFmtId="0" fontId="77" fillId="19" borderId="12" xfId="0" applyFont="1" applyFill="1" applyBorder="1" applyAlignment="1">
      <alignment vertical="center"/>
    </xf>
    <xf numFmtId="0" fontId="75" fillId="0" borderId="0" xfId="52" applyNumberFormat="1" applyFont="1" applyFill="1" applyBorder="1" applyAlignment="1">
      <alignment horizontal="center" vertical="center" wrapText="1"/>
    </xf>
    <xf numFmtId="15" fontId="0" fillId="0" borderId="0" xfId="0" applyNumberFormat="1" applyFont="1" applyFill="1" applyBorder="1" applyAlignment="1">
      <alignment horizontal="center"/>
    </xf>
    <xf numFmtId="1" fontId="21" fillId="0" borderId="0" xfId="0" applyNumberFormat="1" applyFont="1" applyFill="1" applyBorder="1" applyAlignment="1">
      <alignment horizontal="center"/>
    </xf>
    <xf numFmtId="1" fontId="80" fillId="20" borderId="0" xfId="0" applyNumberFormat="1" applyFont="1" applyFill="1" applyBorder="1" applyAlignment="1">
      <alignment horizontal="center"/>
    </xf>
    <xf numFmtId="0" fontId="80" fillId="0" borderId="0" xfId="0" applyFont="1" applyFill="1" applyBorder="1" applyAlignment="1" applyProtection="1">
      <alignment horizontal="left"/>
    </xf>
    <xf numFmtId="0" fontId="81" fillId="0" borderId="0" xfId="0" applyFont="1"/>
    <xf numFmtId="164" fontId="38" fillId="0" borderId="0" xfId="59" applyFont="1" applyFill="1" applyBorder="1" applyAlignment="1" applyProtection="1">
      <alignment horizontal="center" vertical="center"/>
      <protection locked="0"/>
    </xf>
    <xf numFmtId="15" fontId="0" fillId="0" borderId="0" xfId="0" applyNumberFormat="1"/>
    <xf numFmtId="164" fontId="31" fillId="0" borderId="14" xfId="59" applyFont="1" applyBorder="1" applyAlignment="1" applyProtection="1"/>
    <xf numFmtId="164" fontId="117" fillId="0" borderId="14" xfId="59" applyFill="1" applyBorder="1" applyAlignment="1" applyProtection="1">
      <alignment vertical="center"/>
    </xf>
    <xf numFmtId="164" fontId="31" fillId="0" borderId="0" xfId="59" applyFont="1" applyBorder="1" applyAlignment="1" applyProtection="1"/>
    <xf numFmtId="164" fontId="117" fillId="0" borderId="0" xfId="59" applyFill="1" applyBorder="1" applyAlignment="1" applyProtection="1">
      <alignment vertical="center"/>
    </xf>
    <xf numFmtId="0" fontId="32" fillId="0" borderId="15" xfId="0" applyFont="1" applyBorder="1" applyAlignment="1" applyProtection="1">
      <alignment horizontal="center"/>
    </xf>
    <xf numFmtId="15" fontId="32" fillId="0" borderId="16" xfId="0" applyNumberFormat="1" applyFont="1" applyBorder="1" applyAlignment="1" applyProtection="1">
      <alignment horizontal="center"/>
    </xf>
    <xf numFmtId="0" fontId="32" fillId="0" borderId="17" xfId="0" applyFont="1" applyBorder="1" applyAlignment="1" applyProtection="1">
      <alignment horizontal="center"/>
    </xf>
    <xf numFmtId="167" fontId="15" fillId="0" borderId="0" xfId="0" applyNumberFormat="1" applyFont="1" applyFill="1" applyBorder="1" applyAlignment="1" applyProtection="1"/>
    <xf numFmtId="0" fontId="6" fillId="0" borderId="0" xfId="0" applyFont="1" applyFill="1" applyBorder="1" applyAlignment="1" applyProtection="1">
      <alignment horizontal="centerContinuous"/>
    </xf>
    <xf numFmtId="10" fontId="6" fillId="0" borderId="0" xfId="61" applyNumberFormat="1" applyFont="1" applyFill="1" applyBorder="1" applyAlignment="1" applyProtection="1">
      <alignment horizontal="center"/>
    </xf>
    <xf numFmtId="0" fontId="6" fillId="0" borderId="0" xfId="0" applyFont="1" applyFill="1" applyBorder="1" applyAlignment="1" applyProtection="1"/>
    <xf numFmtId="0" fontId="26" fillId="0" borderId="0" xfId="0" applyFont="1" applyFill="1" applyBorder="1" applyAlignment="1" applyProtection="1">
      <alignment horizontal="centerContinuous" wrapText="1"/>
    </xf>
    <xf numFmtId="0" fontId="26" fillId="0" borderId="0" xfId="0" applyFont="1" applyFill="1" applyBorder="1" applyAlignment="1" applyProtection="1">
      <alignment horizontal="centerContinuous"/>
    </xf>
    <xf numFmtId="0" fontId="0" fillId="0" borderId="0" xfId="0" applyFill="1" applyBorder="1" applyAlignment="1" applyProtection="1">
      <alignment horizontal="centerContinuous"/>
    </xf>
    <xf numFmtId="164" fontId="37" fillId="0" borderId="18" xfId="59" applyFont="1" applyBorder="1" applyAlignment="1" applyProtection="1"/>
    <xf numFmtId="164" fontId="38" fillId="0" borderId="18" xfId="59" applyFont="1" applyFill="1" applyBorder="1" applyAlignment="1" applyProtection="1">
      <alignment vertical="center"/>
    </xf>
    <xf numFmtId="164" fontId="38" fillId="0" borderId="0" xfId="59" applyFont="1" applyFill="1" applyBorder="1" applyAlignment="1" applyProtection="1">
      <alignment vertical="center"/>
    </xf>
    <xf numFmtId="164" fontId="37" fillId="0" borderId="0" xfId="59" applyFont="1" applyBorder="1" applyAlignment="1" applyProtection="1"/>
    <xf numFmtId="164" fontId="39" fillId="0" borderId="0" xfId="59" applyFont="1" applyFill="1" applyBorder="1" applyAlignment="1" applyProtection="1">
      <alignment vertical="center"/>
    </xf>
    <xf numFmtId="0" fontId="14" fillId="0" borderId="0" xfId="0" applyFont="1" applyBorder="1" applyAlignment="1" applyProtection="1">
      <alignment horizontal="center"/>
    </xf>
    <xf numFmtId="0" fontId="14" fillId="0" borderId="19" xfId="0" applyFont="1" applyBorder="1" applyAlignment="1" applyProtection="1">
      <alignment horizontal="center"/>
    </xf>
    <xf numFmtId="0" fontId="14" fillId="0" borderId="19" xfId="0" applyFont="1" applyBorder="1" applyAlignment="1" applyProtection="1">
      <alignment horizontal="center" wrapText="1"/>
    </xf>
    <xf numFmtId="1" fontId="21" fillId="20" borderId="20" xfId="0" applyNumberFormat="1" applyFont="1" applyFill="1" applyBorder="1" applyAlignment="1" applyProtection="1">
      <alignment horizontal="center"/>
    </xf>
    <xf numFmtId="1" fontId="21" fillId="20" borderId="22" xfId="0" applyNumberFormat="1" applyFont="1" applyFill="1" applyBorder="1" applyAlignment="1" applyProtection="1">
      <alignment horizontal="center"/>
    </xf>
    <xf numFmtId="0" fontId="0" fillId="0" borderId="24" xfId="0" applyBorder="1" applyAlignment="1" applyProtection="1">
      <alignment horizontal="center"/>
    </xf>
    <xf numFmtId="0" fontId="0" fillId="0" borderId="0" xfId="0" applyFill="1" applyBorder="1" applyAlignment="1" applyProtection="1">
      <alignment horizontal="center" wrapText="1"/>
    </xf>
    <xf numFmtId="164" fontId="0" fillId="0" borderId="0" xfId="0" applyNumberFormat="1" applyFill="1" applyBorder="1" applyProtection="1"/>
    <xf numFmtId="164" fontId="67" fillId="0" borderId="25" xfId="59" applyFont="1" applyFill="1" applyBorder="1" applyAlignment="1" applyProtection="1"/>
    <xf numFmtId="164" fontId="38" fillId="0" borderId="25" xfId="59" applyFont="1" applyFill="1" applyBorder="1" applyAlignment="1" applyProtection="1">
      <alignment vertical="center"/>
    </xf>
    <xf numFmtId="167" fontId="28" fillId="0" borderId="0" xfId="62" applyNumberFormat="1" applyFont="1" applyAlignment="1" applyProtection="1">
      <alignment horizontal="left"/>
    </xf>
    <xf numFmtId="15" fontId="28" fillId="0" borderId="0" xfId="0" applyNumberFormat="1" applyFont="1" applyAlignment="1" applyProtection="1">
      <alignment horizontal="left"/>
    </xf>
    <xf numFmtId="164" fontId="28" fillId="0" borderId="0" xfId="0" applyNumberFormat="1" applyFont="1" applyProtection="1"/>
    <xf numFmtId="164" fontId="28" fillId="0" borderId="0" xfId="0" applyNumberFormat="1" applyFont="1" applyBorder="1" applyProtection="1"/>
    <xf numFmtId="164" fontId="28" fillId="0" borderId="0" xfId="0" applyNumberFormat="1" applyFont="1" applyBorder="1" applyAlignment="1" applyProtection="1">
      <alignment horizontal="right"/>
    </xf>
    <xf numFmtId="167" fontId="28" fillId="0" borderId="0" xfId="62" applyNumberFormat="1" applyFont="1" applyBorder="1" applyAlignment="1" applyProtection="1">
      <alignment horizontal="left"/>
    </xf>
    <xf numFmtId="0" fontId="19" fillId="0" borderId="0" xfId="0" applyFont="1" applyBorder="1" applyAlignment="1" applyProtection="1">
      <alignment horizontal="center"/>
    </xf>
    <xf numFmtId="0" fontId="19" fillId="0" borderId="0" xfId="0" applyFont="1" applyAlignment="1" applyProtection="1">
      <alignment horizontal="center"/>
    </xf>
    <xf numFmtId="0" fontId="34" fillId="0" borderId="0" xfId="0" applyFont="1" applyBorder="1" applyProtection="1"/>
    <xf numFmtId="15" fontId="26" fillId="0" borderId="0" xfId="0" applyNumberFormat="1" applyFont="1" applyFill="1" applyBorder="1" applyAlignment="1" applyProtection="1"/>
    <xf numFmtId="15" fontId="26" fillId="0" borderId="0" xfId="0" applyNumberFormat="1" applyFont="1" applyFill="1" applyBorder="1" applyAlignment="1" applyProtection="1">
      <alignment horizontal="center" wrapText="1"/>
    </xf>
    <xf numFmtId="0" fontId="26" fillId="0" borderId="0" xfId="0" applyFont="1" applyFill="1" applyBorder="1" applyProtection="1"/>
    <xf numFmtId="0" fontId="0" fillId="0" borderId="0" xfId="0" applyFill="1" applyBorder="1" applyAlignment="1" applyProtection="1">
      <alignment horizontal="center"/>
    </xf>
    <xf numFmtId="0" fontId="26" fillId="0" borderId="0" xfId="0" applyFont="1" applyFill="1" applyBorder="1" applyAlignment="1" applyProtection="1"/>
    <xf numFmtId="0" fontId="42" fillId="0" borderId="0" xfId="0" applyFont="1" applyProtection="1"/>
    <xf numFmtId="0" fontId="42" fillId="0" borderId="0" xfId="0" applyFont="1" applyAlignment="1" applyProtection="1">
      <alignment horizontal="right"/>
    </xf>
    <xf numFmtId="0" fontId="42" fillId="0" borderId="0" xfId="0" applyFont="1" applyBorder="1" applyProtection="1"/>
    <xf numFmtId="0" fontId="44" fillId="0" borderId="0" xfId="0" applyFont="1" applyBorder="1" applyAlignment="1" applyProtection="1">
      <alignment horizontal="left" vertical="center"/>
    </xf>
    <xf numFmtId="0" fontId="44" fillId="0" borderId="0" xfId="0" applyFont="1" applyBorder="1" applyAlignment="1" applyProtection="1">
      <alignment horizontal="left"/>
    </xf>
    <xf numFmtId="168" fontId="44" fillId="0" borderId="0" xfId="0" applyNumberFormat="1" applyFont="1" applyBorder="1" applyAlignment="1" applyProtection="1">
      <alignment horizontal="left"/>
    </xf>
    <xf numFmtId="0" fontId="45" fillId="0" borderId="0" xfId="0" applyFont="1" applyProtection="1"/>
    <xf numFmtId="0" fontId="46" fillId="0" borderId="0" xfId="0" applyFont="1" applyFill="1" applyBorder="1" applyProtection="1"/>
    <xf numFmtId="0" fontId="47" fillId="0" borderId="0" xfId="0" applyFont="1" applyFill="1" applyBorder="1" applyProtection="1"/>
    <xf numFmtId="0" fontId="49" fillId="0" borderId="0" xfId="0" applyFont="1" applyFill="1" applyBorder="1" applyAlignment="1" applyProtection="1">
      <alignment horizontal="right"/>
    </xf>
    <xf numFmtId="0" fontId="50" fillId="0" borderId="0" xfId="0" applyFont="1" applyFill="1" applyBorder="1" applyAlignment="1" applyProtection="1">
      <alignment horizontal="center"/>
    </xf>
    <xf numFmtId="0" fontId="34" fillId="0" borderId="0" xfId="0" applyFont="1" applyBorder="1" applyAlignment="1" applyProtection="1">
      <alignment horizontal="center" vertical="center"/>
    </xf>
    <xf numFmtId="0" fontId="51" fillId="20" borderId="0" xfId="0" applyFont="1" applyFill="1" applyBorder="1" applyAlignment="1" applyProtection="1">
      <alignment horizontal="left" vertical="center"/>
    </xf>
    <xf numFmtId="3" fontId="56" fillId="0" borderId="0" xfId="0" applyNumberFormat="1" applyFont="1" applyFill="1" applyBorder="1" applyAlignment="1" applyProtection="1">
      <alignment horizontal="right" vertical="center"/>
    </xf>
    <xf numFmtId="0" fontId="57" fillId="20" borderId="0" xfId="0" applyFont="1" applyFill="1" applyBorder="1" applyAlignment="1" applyProtection="1">
      <alignment horizontal="left" vertical="center"/>
    </xf>
    <xf numFmtId="170" fontId="51" fillId="20" borderId="0" xfId="0" applyNumberFormat="1" applyFont="1" applyFill="1" applyBorder="1" applyAlignment="1" applyProtection="1">
      <alignment vertical="center"/>
    </xf>
    <xf numFmtId="0" fontId="52" fillId="20" borderId="0" xfId="0" applyNumberFormat="1" applyFont="1" applyFill="1" applyBorder="1" applyAlignment="1" applyProtection="1">
      <alignment horizontal="right"/>
    </xf>
    <xf numFmtId="0" fontId="62" fillId="20" borderId="0" xfId="0" applyFont="1" applyFill="1" applyBorder="1" applyAlignment="1" applyProtection="1">
      <alignment horizontal="center" vertical="center"/>
    </xf>
    <xf numFmtId="0" fontId="53" fillId="20" borderId="0" xfId="0" applyFont="1" applyFill="1" applyBorder="1" applyAlignment="1" applyProtection="1">
      <alignment horizontal="center" vertical="center"/>
    </xf>
    <xf numFmtId="169" fontId="51" fillId="20" borderId="0" xfId="61" applyNumberFormat="1" applyFont="1" applyFill="1" applyBorder="1" applyAlignment="1" applyProtection="1">
      <alignment horizontal="right"/>
    </xf>
    <xf numFmtId="9" fontId="54" fillId="20" borderId="0" xfId="0" applyNumberFormat="1" applyFont="1" applyFill="1" applyBorder="1" applyProtection="1"/>
    <xf numFmtId="0" fontId="55" fillId="20" borderId="0" xfId="0" applyFont="1" applyFill="1" applyBorder="1" applyAlignment="1" applyProtection="1">
      <alignment horizontal="center" vertical="center"/>
    </xf>
    <xf numFmtId="9" fontId="54" fillId="20" borderId="0" xfId="0" applyNumberFormat="1" applyFont="1" applyFill="1" applyBorder="1" applyAlignment="1" applyProtection="1">
      <alignment horizontal="left"/>
    </xf>
    <xf numFmtId="0" fontId="63" fillId="0" borderId="0" xfId="0" applyFont="1" applyFill="1" applyBorder="1" applyAlignment="1" applyProtection="1">
      <alignment horizontal="center" vertical="center"/>
    </xf>
    <xf numFmtId="0" fontId="48" fillId="0" borderId="0" xfId="0" applyFont="1" applyFill="1" applyBorder="1" applyAlignment="1" applyProtection="1">
      <alignment horizontal="center" vertical="center"/>
    </xf>
    <xf numFmtId="0" fontId="48" fillId="0" borderId="0" xfId="0" applyFont="1" applyFill="1" applyBorder="1" applyAlignment="1" applyProtection="1">
      <alignment horizontal="right" vertical="center" indent="1"/>
    </xf>
    <xf numFmtId="0" fontId="52" fillId="0" borderId="27" xfId="0" applyNumberFormat="1" applyFont="1" applyFill="1" applyBorder="1" applyAlignment="1" applyProtection="1">
      <alignment horizontal="right"/>
    </xf>
    <xf numFmtId="0" fontId="52" fillId="0" borderId="28" xfId="0" applyNumberFormat="1" applyFont="1" applyFill="1" applyBorder="1" applyAlignment="1" applyProtection="1">
      <alignment horizontal="right"/>
    </xf>
    <xf numFmtId="0" fontId="52" fillId="0" borderId="29" xfId="0" applyNumberFormat="1" applyFont="1" applyFill="1" applyBorder="1" applyAlignment="1" applyProtection="1">
      <alignment horizontal="right"/>
    </xf>
    <xf numFmtId="0" fontId="61" fillId="0" borderId="0" xfId="0" applyFont="1" applyFill="1" applyBorder="1" applyAlignment="1" applyProtection="1">
      <alignment horizontal="center"/>
    </xf>
    <xf numFmtId="0" fontId="52" fillId="0" borderId="0" xfId="0" applyNumberFormat="1" applyFont="1" applyFill="1" applyBorder="1" applyAlignment="1" applyProtection="1">
      <alignment horizontal="right"/>
    </xf>
    <xf numFmtId="0" fontId="62" fillId="0" borderId="0" xfId="0" applyFont="1" applyFill="1" applyBorder="1" applyAlignment="1" applyProtection="1">
      <alignment horizontal="center" vertical="center"/>
    </xf>
    <xf numFmtId="9" fontId="65" fillId="0" borderId="0" xfId="0" applyNumberFormat="1" applyFont="1" applyFill="1" applyBorder="1" applyAlignment="1" applyProtection="1"/>
    <xf numFmtId="9" fontId="65" fillId="0" borderId="0" xfId="0" applyNumberFormat="1" applyFont="1" applyFill="1" applyBorder="1" applyAlignment="1" applyProtection="1">
      <alignment horizontal="center"/>
    </xf>
    <xf numFmtId="0" fontId="52" fillId="0" borderId="30" xfId="0" applyNumberFormat="1" applyFont="1" applyFill="1" applyBorder="1" applyAlignment="1" applyProtection="1">
      <alignment horizontal="right"/>
    </xf>
    <xf numFmtId="9" fontId="54" fillId="0" borderId="0" xfId="0" applyNumberFormat="1" applyFont="1" applyFill="1" applyBorder="1" applyProtection="1"/>
    <xf numFmtId="0" fontId="52" fillId="0" borderId="31" xfId="0" applyNumberFormat="1" applyFont="1" applyFill="1" applyBorder="1" applyAlignment="1" applyProtection="1">
      <alignment horizontal="right"/>
    </xf>
    <xf numFmtId="0" fontId="52" fillId="0" borderId="32" xfId="0" applyNumberFormat="1" applyFont="1" applyFill="1" applyBorder="1" applyAlignment="1" applyProtection="1">
      <alignment horizontal="right"/>
    </xf>
    <xf numFmtId="0" fontId="34" fillId="0" borderId="33" xfId="0" applyNumberFormat="1" applyFont="1" applyFill="1" applyBorder="1" applyAlignment="1" applyProtection="1">
      <alignment vertical="center"/>
    </xf>
    <xf numFmtId="0" fontId="34" fillId="0" borderId="34" xfId="0" applyNumberFormat="1" applyFont="1" applyFill="1" applyBorder="1" applyAlignment="1" applyProtection="1">
      <alignment vertical="center"/>
    </xf>
    <xf numFmtId="0" fontId="34" fillId="0" borderId="35" xfId="0" applyNumberFormat="1" applyFont="1" applyFill="1" applyBorder="1" applyAlignment="1" applyProtection="1">
      <alignment vertical="center"/>
    </xf>
    <xf numFmtId="0" fontId="43" fillId="0" borderId="0" xfId="0" applyFont="1" applyProtection="1"/>
    <xf numFmtId="0" fontId="64" fillId="0" borderId="0" xfId="0" applyFont="1" applyProtection="1"/>
    <xf numFmtId="0" fontId="58" fillId="0" borderId="0" xfId="0" applyFont="1" applyProtection="1"/>
    <xf numFmtId="0" fontId="71" fillId="0" borderId="0" xfId="0" applyFont="1" applyBorder="1" applyAlignment="1" applyProtection="1">
      <alignment wrapText="1"/>
    </xf>
    <xf numFmtId="0" fontId="68" fillId="0" borderId="0" xfId="0" applyFont="1" applyFill="1" applyBorder="1" applyAlignment="1" applyProtection="1"/>
    <xf numFmtId="164" fontId="15" fillId="0" borderId="0" xfId="0" applyNumberFormat="1" applyFont="1"/>
    <xf numFmtId="0" fontId="28" fillId="0" borderId="0" xfId="0" applyNumberFormat="1" applyFont="1" applyAlignment="1" applyProtection="1">
      <alignment horizontal="center"/>
    </xf>
    <xf numFmtId="0" fontId="28" fillId="0" borderId="0" xfId="0" applyFont="1" applyAlignment="1" applyProtection="1">
      <alignment horizontal="center"/>
    </xf>
    <xf numFmtId="15" fontId="28" fillId="0" borderId="0" xfId="0" applyNumberFormat="1" applyFont="1" applyAlignment="1" applyProtection="1">
      <alignment horizontal="center"/>
    </xf>
    <xf numFmtId="164" fontId="0" fillId="0" borderId="0" xfId="0" applyNumberFormat="1" applyAlignment="1" applyProtection="1">
      <alignment horizontal="right"/>
    </xf>
    <xf numFmtId="3" fontId="0" fillId="0" borderId="0" xfId="0" applyNumberFormat="1" applyProtection="1"/>
    <xf numFmtId="164" fontId="36" fillId="0" borderId="0" xfId="0" applyNumberFormat="1" applyFont="1" applyBorder="1" applyProtection="1"/>
    <xf numFmtId="164" fontId="36" fillId="0" borderId="0" xfId="0" applyNumberFormat="1" applyFont="1" applyProtection="1"/>
    <xf numFmtId="167" fontId="6" fillId="0" borderId="0" xfId="62" applyNumberFormat="1" applyFont="1" applyFill="1" applyBorder="1" applyAlignment="1" applyProtection="1">
      <protection locked="0"/>
    </xf>
    <xf numFmtId="167" fontId="6" fillId="0" borderId="0" xfId="62" applyNumberFormat="1" applyFont="1" applyFill="1" applyBorder="1" applyProtection="1">
      <protection locked="0"/>
    </xf>
    <xf numFmtId="0" fontId="15" fillId="20" borderId="0" xfId="0" applyFont="1" applyFill="1"/>
    <xf numFmtId="166" fontId="15" fillId="20" borderId="0" xfId="0" applyNumberFormat="1" applyFont="1" applyFill="1"/>
    <xf numFmtId="167" fontId="15" fillId="20" borderId="0" xfId="0" applyNumberFormat="1" applyFont="1" applyFill="1"/>
    <xf numFmtId="3" fontId="15" fillId="20" borderId="0" xfId="0" applyNumberFormat="1" applyFont="1" applyFill="1" applyProtection="1"/>
    <xf numFmtId="166" fontId="15" fillId="20" borderId="0" xfId="0" applyNumberFormat="1" applyFont="1" applyFill="1" applyProtection="1"/>
    <xf numFmtId="0" fontId="34" fillId="0" borderId="0" xfId="0" applyFont="1" applyFill="1" applyAlignment="1" applyProtection="1">
      <alignment horizontal="left"/>
      <protection locked="0"/>
    </xf>
    <xf numFmtId="0" fontId="34" fillId="0" borderId="0" xfId="0" applyFont="1" applyFill="1" applyBorder="1" applyAlignment="1" applyProtection="1">
      <alignment horizontal="left"/>
      <protection locked="0"/>
    </xf>
    <xf numFmtId="164" fontId="17" fillId="0" borderId="0" xfId="46" applyFont="1" applyFill="1" applyAlignment="1" applyProtection="1">
      <alignment horizontal="center" vertical="center"/>
    </xf>
    <xf numFmtId="164" fontId="16" fillId="0" borderId="0" xfId="46" applyFont="1" applyFill="1" applyAlignment="1" applyProtection="1">
      <alignment vertical="center"/>
    </xf>
    <xf numFmtId="0" fontId="82" fillId="0" borderId="0" xfId="0" applyFont="1"/>
    <xf numFmtId="164" fontId="20" fillId="0" borderId="38" xfId="56" applyFont="1" applyBorder="1" applyAlignment="1" applyProtection="1">
      <alignment horizontal="right"/>
    </xf>
    <xf numFmtId="0" fontId="12" fillId="0" borderId="0" xfId="0" applyFont="1"/>
    <xf numFmtId="0" fontId="0" fillId="20" borderId="0" xfId="0" applyFill="1" applyProtection="1"/>
    <xf numFmtId="0" fontId="0" fillId="20" borderId="39" xfId="0" applyFill="1" applyBorder="1" applyProtection="1"/>
    <xf numFmtId="164" fontId="88" fillId="0" borderId="0" xfId="0" applyNumberFormat="1" applyFont="1"/>
    <xf numFmtId="0" fontId="88" fillId="0" borderId="0" xfId="0" applyFont="1"/>
    <xf numFmtId="164" fontId="0" fillId="0" borderId="0" xfId="0" quotePrefix="1" applyNumberFormat="1"/>
    <xf numFmtId="164" fontId="0" fillId="0" borderId="0" xfId="0" applyNumberFormat="1"/>
    <xf numFmtId="0" fontId="34" fillId="0" borderId="40" xfId="0" applyNumberFormat="1" applyFont="1" applyFill="1" applyBorder="1" applyAlignment="1" applyProtection="1">
      <alignment vertical="center"/>
    </xf>
    <xf numFmtId="164" fontId="117" fillId="0" borderId="0" xfId="51" applyFill="1" applyBorder="1" applyAlignment="1" applyProtection="1">
      <alignment horizontal="center"/>
    </xf>
    <xf numFmtId="0" fontId="34" fillId="0" borderId="0" xfId="0" quotePrefix="1" applyFont="1" applyProtection="1"/>
    <xf numFmtId="0" fontId="62" fillId="0" borderId="41" xfId="0" applyFont="1" applyBorder="1" applyAlignment="1">
      <alignment horizontal="justify" vertical="center" wrapText="1"/>
    </xf>
    <xf numFmtId="0" fontId="62" fillId="0" borderId="42" xfId="0" applyFont="1" applyBorder="1" applyAlignment="1">
      <alignment horizontal="justify" vertical="center" wrapText="1"/>
    </xf>
    <xf numFmtId="0" fontId="62" fillId="0" borderId="43" xfId="0" applyFont="1" applyBorder="1" applyAlignment="1">
      <alignment horizontal="justify" vertical="center" wrapText="1"/>
    </xf>
    <xf numFmtId="0" fontId="87" fillId="0" borderId="42" xfId="0" applyFont="1" applyBorder="1" applyAlignment="1">
      <alignment horizontal="justify" vertical="center" wrapText="1"/>
    </xf>
    <xf numFmtId="164" fontId="89" fillId="0" borderId="25" xfId="59" applyFont="1" applyFill="1" applyBorder="1" applyAlignment="1" applyProtection="1"/>
    <xf numFmtId="164" fontId="9" fillId="0" borderId="25" xfId="59" applyFont="1" applyFill="1" applyBorder="1" applyAlignment="1" applyProtection="1">
      <alignment vertical="center"/>
    </xf>
    <xf numFmtId="0" fontId="86" fillId="0" borderId="41" xfId="0" applyFont="1" applyBorder="1" applyAlignment="1">
      <alignment vertical="center" wrapText="1"/>
    </xf>
    <xf numFmtId="0" fontId="2" fillId="0" borderId="44" xfId="0" applyFont="1" applyFill="1" applyBorder="1" applyAlignment="1" applyProtection="1">
      <alignment horizontal="center"/>
    </xf>
    <xf numFmtId="0" fontId="1" fillId="0" borderId="0" xfId="0" applyFont="1"/>
    <xf numFmtId="164" fontId="91" fillId="0" borderId="25" xfId="59" applyFont="1" applyFill="1" applyBorder="1" applyAlignment="1" applyProtection="1">
      <alignment vertical="center"/>
    </xf>
    <xf numFmtId="0" fontId="90" fillId="0" borderId="0" xfId="0" applyFont="1" applyFill="1"/>
    <xf numFmtId="15" fontId="6" fillId="0" borderId="0" xfId="0" applyNumberFormat="1" applyFont="1" applyFill="1" applyBorder="1" applyAlignment="1" applyProtection="1">
      <alignment horizontal="centerContinuous"/>
    </xf>
    <xf numFmtId="15" fontId="6" fillId="0" borderId="0" xfId="0" applyNumberFormat="1" applyFont="1" applyFill="1" applyBorder="1" applyAlignment="1" applyProtection="1">
      <alignment horizontal="center"/>
    </xf>
    <xf numFmtId="1" fontId="21" fillId="25" borderId="10" xfId="0" applyNumberFormat="1" applyFont="1" applyFill="1" applyBorder="1" applyAlignment="1" applyProtection="1">
      <alignment horizontal="center"/>
      <protection locked="0"/>
    </xf>
    <xf numFmtId="1" fontId="21" fillId="25" borderId="45" xfId="0" applyNumberFormat="1" applyFont="1" applyFill="1" applyBorder="1" applyAlignment="1" applyProtection="1">
      <alignment horizontal="center"/>
      <protection locked="0"/>
    </xf>
    <xf numFmtId="1" fontId="0" fillId="25" borderId="10" xfId="0" applyNumberFormat="1" applyFill="1" applyBorder="1" applyAlignment="1" applyProtection="1">
      <alignment horizontal="center"/>
      <protection locked="0"/>
    </xf>
    <xf numFmtId="167" fontId="0" fillId="0" borderId="0" xfId="0" applyNumberFormat="1" applyProtection="1"/>
    <xf numFmtId="0" fontId="94" fillId="0" borderId="0" xfId="0" applyFont="1" applyFill="1" applyBorder="1" applyAlignment="1" applyProtection="1">
      <alignment horizontal="right"/>
    </xf>
    <xf numFmtId="164" fontId="95" fillId="0" borderId="14" xfId="59" applyFont="1" applyFill="1" applyBorder="1" applyAlignment="1" applyProtection="1">
      <alignment horizontal="left" vertical="center"/>
    </xf>
    <xf numFmtId="0" fontId="94" fillId="0" borderId="0" xfId="0" applyFont="1" applyBorder="1" applyProtection="1"/>
    <xf numFmtId="3" fontId="6" fillId="0" borderId="0" xfId="0" applyNumberFormat="1" applyFont="1" applyAlignment="1" applyProtection="1">
      <alignment horizontal="right"/>
    </xf>
    <xf numFmtId="0" fontId="97" fillId="0" borderId="0" xfId="0" applyFont="1" applyFill="1" applyBorder="1" applyAlignment="1" applyProtection="1">
      <alignment horizontal="center" wrapText="1"/>
    </xf>
    <xf numFmtId="0" fontId="94" fillId="0" borderId="0" xfId="0" applyFont="1" applyFill="1" applyBorder="1" applyAlignment="1" applyProtection="1">
      <alignment horizontal="center"/>
    </xf>
    <xf numFmtId="3" fontId="2" fillId="22" borderId="10" xfId="0" applyNumberFormat="1" applyFont="1" applyFill="1" applyBorder="1" applyAlignment="1" applyProtection="1">
      <alignment vertical="center"/>
      <protection locked="0"/>
    </xf>
    <xf numFmtId="3" fontId="2" fillId="23" borderId="10" xfId="0" applyNumberFormat="1" applyFont="1" applyFill="1" applyBorder="1" applyAlignment="1" applyProtection="1">
      <alignment vertical="center"/>
      <protection locked="0"/>
    </xf>
    <xf numFmtId="15" fontId="32" fillId="0" borderId="46" xfId="0" applyNumberFormat="1" applyFont="1" applyBorder="1" applyAlignment="1" applyProtection="1">
      <alignment horizontal="center"/>
    </xf>
    <xf numFmtId="15" fontId="29" fillId="0" borderId="0" xfId="0" applyNumberFormat="1" applyFont="1" applyFill="1" applyBorder="1" applyAlignment="1" applyProtection="1">
      <alignment horizontal="center" vertical="center" wrapText="1"/>
    </xf>
    <xf numFmtId="164" fontId="101" fillId="0" borderId="0" xfId="38" applyFont="1" applyFill="1" applyAlignment="1" applyProtection="1">
      <alignment vertical="center"/>
    </xf>
    <xf numFmtId="0" fontId="0" fillId="0" borderId="0" xfId="0" applyBorder="1" applyAlignment="1" applyProtection="1"/>
    <xf numFmtId="3" fontId="0" fillId="0" borderId="0" xfId="0" applyNumberFormat="1" applyFill="1" applyProtection="1"/>
    <xf numFmtId="0" fontId="0" fillId="0" borderId="0" xfId="0" applyFill="1" applyBorder="1" applyProtection="1">
      <protection locked="0"/>
    </xf>
    <xf numFmtId="0" fontId="6" fillId="0" borderId="0" xfId="0" applyFont="1" applyFill="1" applyBorder="1" applyAlignment="1" applyProtection="1">
      <protection locked="0"/>
    </xf>
    <xf numFmtId="0" fontId="98" fillId="0" borderId="0" xfId="0" applyFont="1" applyFill="1" applyBorder="1" applyAlignment="1" applyProtection="1">
      <alignment horizontal="left"/>
      <protection locked="0"/>
    </xf>
    <xf numFmtId="0" fontId="96" fillId="0" borderId="0" xfId="0" applyFont="1" applyFill="1" applyBorder="1" applyAlignment="1" applyProtection="1">
      <alignment horizontal="center" vertical="center"/>
    </xf>
    <xf numFmtId="0" fontId="26" fillId="0" borderId="48" xfId="0" applyFont="1" applyFill="1" applyBorder="1" applyAlignment="1" applyProtection="1"/>
    <xf numFmtId="0" fontId="32" fillId="26" borderId="49" xfId="0" applyFont="1" applyFill="1" applyBorder="1" applyAlignment="1" applyProtection="1">
      <alignment horizontal="centerContinuous"/>
    </xf>
    <xf numFmtId="15" fontId="99" fillId="0" borderId="37" xfId="0" applyNumberFormat="1" applyFont="1" applyFill="1" applyBorder="1" applyAlignment="1" applyProtection="1">
      <alignment horizontal="center" wrapText="1"/>
    </xf>
    <xf numFmtId="15" fontId="99" fillId="0" borderId="50" xfId="0" applyNumberFormat="1" applyFont="1" applyFill="1" applyBorder="1" applyAlignment="1" applyProtection="1">
      <alignment horizontal="center" wrapText="1"/>
    </xf>
    <xf numFmtId="0" fontId="36" fillId="0" borderId="48" xfId="0" applyFont="1" applyFill="1" applyBorder="1" applyAlignment="1" applyProtection="1">
      <alignment horizontal="center"/>
    </xf>
    <xf numFmtId="0" fontId="36" fillId="0" borderId="51" xfId="0" applyFont="1" applyFill="1" applyBorder="1" applyAlignment="1" applyProtection="1">
      <alignment horizontal="center"/>
    </xf>
    <xf numFmtId="0" fontId="32" fillId="26" borderId="52" xfId="0" applyFont="1" applyFill="1" applyBorder="1" applyAlignment="1" applyProtection="1">
      <alignment horizontal="centerContinuous"/>
    </xf>
    <xf numFmtId="0" fontId="0" fillId="0" borderId="0" xfId="0" applyFill="1" applyBorder="1" applyAlignment="1" applyProtection="1">
      <alignment horizontal="left" vertical="top"/>
      <protection locked="0"/>
    </xf>
    <xf numFmtId="15" fontId="0" fillId="0" borderId="0" xfId="0" applyNumberFormat="1" applyFill="1" applyBorder="1" applyAlignment="1" applyProtection="1">
      <alignment horizontal="center"/>
      <protection locked="0"/>
    </xf>
    <xf numFmtId="14" fontId="0" fillId="0" borderId="10" xfId="0" applyNumberFormat="1" applyBorder="1" applyAlignment="1" applyProtection="1">
      <alignment horizontal="center"/>
      <protection locked="0"/>
    </xf>
    <xf numFmtId="3" fontId="2" fillId="23" borderId="10" xfId="0" applyNumberFormat="1" applyFont="1" applyFill="1" applyBorder="1" applyAlignment="1" applyProtection="1">
      <alignment horizontal="right" vertical="center"/>
      <protection locked="0"/>
    </xf>
    <xf numFmtId="0" fontId="75" fillId="0" borderId="55" xfId="0" applyFont="1" applyFill="1" applyBorder="1" applyAlignment="1" applyProtection="1">
      <alignment horizontal="center" vertical="center"/>
    </xf>
    <xf numFmtId="0" fontId="24" fillId="0" borderId="0" xfId="0" applyFont="1" applyProtection="1"/>
    <xf numFmtId="164" fontId="99" fillId="0" borderId="0" xfId="0" applyNumberFormat="1" applyFont="1" applyBorder="1" applyAlignment="1" applyProtection="1">
      <alignment vertical="center" wrapText="1"/>
    </xf>
    <xf numFmtId="0" fontId="99" fillId="0" borderId="0" xfId="0" applyFont="1" applyFill="1" applyBorder="1" applyAlignment="1" applyProtection="1">
      <alignment wrapText="1"/>
    </xf>
    <xf numFmtId="164" fontId="20" fillId="0" borderId="38" xfId="56" applyFont="1" applyFill="1" applyBorder="1" applyAlignment="1" applyProtection="1">
      <alignment horizontal="right"/>
    </xf>
    <xf numFmtId="0" fontId="28" fillId="0" borderId="0" xfId="0" applyFont="1" applyFill="1" applyBorder="1" applyAlignment="1" applyProtection="1">
      <alignment wrapText="1"/>
    </xf>
    <xf numFmtId="164" fontId="28" fillId="0" borderId="0" xfId="0" applyNumberFormat="1" applyFont="1" applyAlignment="1" applyProtection="1"/>
    <xf numFmtId="15" fontId="28" fillId="0" borderId="0" xfId="0" applyNumberFormat="1" applyFont="1"/>
    <xf numFmtId="0" fontId="0" fillId="0" borderId="25" xfId="0" applyFill="1" applyBorder="1" applyProtection="1"/>
    <xf numFmtId="9" fontId="15" fillId="0" borderId="0" xfId="61" applyFont="1" applyProtection="1"/>
    <xf numFmtId="164" fontId="24" fillId="25" borderId="38" xfId="56" applyFont="1" applyFill="1" applyBorder="1" applyAlignment="1" applyProtection="1">
      <alignment horizontal="center" vertical="center"/>
    </xf>
    <xf numFmtId="15" fontId="24" fillId="25" borderId="38" xfId="56" applyNumberFormat="1" applyFont="1" applyFill="1" applyBorder="1" applyAlignment="1" applyProtection="1">
      <alignment horizontal="center" vertical="center"/>
    </xf>
    <xf numFmtId="164" fontId="88" fillId="0" borderId="0" xfId="0" applyNumberFormat="1" applyFont="1" applyAlignment="1"/>
    <xf numFmtId="0" fontId="30" fillId="22" borderId="0" xfId="0" applyFont="1" applyFill="1" applyBorder="1" applyAlignment="1" applyProtection="1">
      <alignment horizontal="left"/>
      <protection locked="0"/>
    </xf>
    <xf numFmtId="0" fontId="34" fillId="22" borderId="0" xfId="0" applyFont="1" applyFill="1" applyBorder="1" applyAlignment="1" applyProtection="1">
      <alignment horizontal="left"/>
      <protection locked="0"/>
    </xf>
    <xf numFmtId="49" fontId="0" fillId="0" borderId="0" xfId="0" applyNumberFormat="1" applyProtection="1"/>
    <xf numFmtId="3" fontId="0" fillId="25" borderId="10" xfId="0" applyNumberFormat="1" applyFill="1" applyBorder="1" applyAlignment="1" applyProtection="1">
      <alignment horizontal="right" wrapText="1"/>
      <protection locked="0"/>
    </xf>
    <xf numFmtId="3" fontId="0" fillId="0" borderId="10" xfId="0" applyNumberFormat="1" applyBorder="1" applyAlignment="1" applyProtection="1">
      <alignment horizontal="right" wrapText="1"/>
    </xf>
    <xf numFmtId="172" fontId="21" fillId="20" borderId="0" xfId="0" applyNumberFormat="1" applyFont="1" applyFill="1"/>
    <xf numFmtId="4" fontId="0" fillId="0" borderId="0" xfId="0" applyNumberFormat="1" applyFill="1" applyBorder="1" applyProtection="1">
      <protection locked="0"/>
    </xf>
    <xf numFmtId="4" fontId="0" fillId="0" borderId="0" xfId="0" applyNumberFormat="1" applyProtection="1"/>
    <xf numFmtId="166" fontId="32" fillId="19" borderId="59" xfId="0" applyNumberFormat="1" applyFont="1" applyFill="1" applyBorder="1" applyAlignment="1" applyProtection="1">
      <alignment horizontal="center"/>
      <protection locked="0"/>
    </xf>
    <xf numFmtId="166" fontId="32" fillId="19" borderId="60" xfId="0" applyNumberFormat="1" applyFont="1" applyFill="1" applyBorder="1" applyAlignment="1" applyProtection="1">
      <alignment horizontal="center"/>
      <protection locked="0"/>
    </xf>
    <xf numFmtId="166" fontId="32" fillId="19" borderId="61" xfId="0" applyNumberFormat="1" applyFont="1" applyFill="1" applyBorder="1" applyAlignment="1" applyProtection="1">
      <alignment horizontal="center"/>
      <protection locked="0"/>
    </xf>
    <xf numFmtId="166" fontId="32" fillId="19" borderId="62" xfId="0" applyNumberFormat="1" applyFont="1" applyFill="1" applyBorder="1" applyAlignment="1" applyProtection="1">
      <alignment horizontal="center"/>
      <protection locked="0"/>
    </xf>
    <xf numFmtId="0" fontId="0" fillId="0" borderId="0" xfId="0" applyBorder="1" applyAlignment="1">
      <alignment horizontal="left" wrapText="1"/>
    </xf>
    <xf numFmtId="164" fontId="35" fillId="0" borderId="0" xfId="0" applyNumberFormat="1" applyFont="1"/>
    <xf numFmtId="0" fontId="0" fillId="0" borderId="0" xfId="0" applyBorder="1" applyAlignment="1">
      <alignment horizontal="left"/>
    </xf>
    <xf numFmtId="3" fontId="28" fillId="26" borderId="59" xfId="0" applyNumberFormat="1" applyFont="1" applyFill="1" applyBorder="1" applyAlignment="1" applyProtection="1">
      <protection locked="0"/>
    </xf>
    <xf numFmtId="3" fontId="28" fillId="26" borderId="64" xfId="0" applyNumberFormat="1" applyFont="1" applyFill="1" applyBorder="1" applyAlignment="1" applyProtection="1">
      <protection locked="0"/>
    </xf>
    <xf numFmtId="3" fontId="28" fillId="0" borderId="10" xfId="0" applyNumberFormat="1" applyFont="1" applyFill="1" applyBorder="1" applyAlignment="1" applyProtection="1"/>
    <xf numFmtId="3" fontId="28" fillId="0" borderId="58" xfId="0" applyNumberFormat="1" applyFont="1" applyFill="1" applyBorder="1" applyAlignment="1" applyProtection="1"/>
    <xf numFmtId="166" fontId="14" fillId="19" borderId="65" xfId="0" applyNumberFormat="1" applyFont="1" applyFill="1" applyBorder="1" applyAlignment="1" applyProtection="1">
      <alignment horizontal="center"/>
      <protection locked="0"/>
    </xf>
    <xf numFmtId="0" fontId="0" fillId="26" borderId="10" xfId="0" applyFill="1" applyBorder="1" applyProtection="1"/>
    <xf numFmtId="0" fontId="0" fillId="25" borderId="10" xfId="0" applyFill="1" applyBorder="1" applyProtection="1"/>
    <xf numFmtId="3" fontId="1" fillId="26" borderId="66" xfId="62" applyNumberFormat="1" applyFont="1" applyFill="1" applyBorder="1" applyAlignment="1" applyProtection="1">
      <protection locked="0"/>
    </xf>
    <xf numFmtId="3" fontId="1" fillId="26" borderId="66" xfId="62" applyNumberFormat="1" applyFont="1" applyFill="1" applyBorder="1" applyProtection="1">
      <protection locked="0"/>
    </xf>
    <xf numFmtId="49" fontId="26" fillId="0" borderId="67" xfId="0" applyNumberFormat="1" applyFont="1" applyFill="1" applyBorder="1" applyAlignment="1" applyProtection="1">
      <alignment wrapText="1"/>
      <protection locked="0"/>
    </xf>
    <xf numFmtId="3" fontId="1" fillId="26" borderId="68" xfId="62" applyNumberFormat="1" applyFont="1" applyFill="1" applyBorder="1" applyProtection="1">
      <protection locked="0"/>
    </xf>
    <xf numFmtId="49" fontId="26" fillId="0" borderId="67" xfId="0" applyNumberFormat="1" applyFont="1" applyFill="1" applyBorder="1" applyAlignment="1" applyProtection="1">
      <protection locked="0"/>
    </xf>
    <xf numFmtId="0" fontId="0" fillId="0" borderId="69" xfId="0" applyBorder="1" applyAlignment="1" applyProtection="1"/>
    <xf numFmtId="3" fontId="0" fillId="0" borderId="70" xfId="0" applyNumberFormat="1" applyBorder="1" applyProtection="1"/>
    <xf numFmtId="3" fontId="0" fillId="0" borderId="71" xfId="0" applyNumberFormat="1" applyBorder="1" applyProtection="1"/>
    <xf numFmtId="0" fontId="0" fillId="0" borderId="72" xfId="0" applyNumberFormat="1" applyFill="1" applyBorder="1"/>
    <xf numFmtId="49" fontId="82" fillId="0" borderId="10" xfId="0" applyNumberFormat="1" applyFont="1" applyBorder="1" applyAlignment="1" applyProtection="1">
      <alignment horizontal="center"/>
      <protection locked="0"/>
    </xf>
    <xf numFmtId="0" fontId="68" fillId="0" borderId="10" xfId="0" applyFont="1" applyBorder="1" applyAlignment="1" applyProtection="1">
      <alignment horizontal="center"/>
    </xf>
    <xf numFmtId="0" fontId="75" fillId="0" borderId="74" xfId="0" applyFont="1" applyFill="1" applyBorder="1" applyAlignment="1" applyProtection="1">
      <alignment horizontal="center" vertical="center" wrapText="1"/>
    </xf>
    <xf numFmtId="0" fontId="75" fillId="0" borderId="75" xfId="0" applyFont="1" applyFill="1" applyBorder="1" applyAlignment="1" applyProtection="1">
      <alignment horizontal="center"/>
    </xf>
    <xf numFmtId="0" fontId="75" fillId="0" borderId="76" xfId="0" applyFont="1" applyFill="1" applyBorder="1" applyAlignment="1" applyProtection="1">
      <alignment horizontal="center"/>
    </xf>
    <xf numFmtId="0" fontId="75" fillId="0" borderId="77" xfId="0" applyNumberFormat="1" applyFont="1" applyFill="1" applyBorder="1" applyAlignment="1" applyProtection="1">
      <alignment horizontal="center"/>
    </xf>
    <xf numFmtId="0" fontId="75" fillId="0" borderId="78" xfId="0" applyNumberFormat="1" applyFont="1" applyFill="1" applyBorder="1" applyAlignment="1" applyProtection="1">
      <alignment horizontal="center"/>
    </xf>
    <xf numFmtId="0" fontId="75" fillId="0" borderId="78" xfId="0" applyNumberFormat="1" applyFont="1" applyFill="1" applyBorder="1" applyAlignment="1" applyProtection="1">
      <alignment horizontal="center" vertical="center"/>
    </xf>
    <xf numFmtId="0" fontId="75" fillId="0" borderId="79" xfId="0" applyNumberFormat="1" applyFont="1" applyFill="1" applyBorder="1" applyAlignment="1" applyProtection="1">
      <alignment horizontal="center" vertical="center"/>
    </xf>
    <xf numFmtId="0" fontId="79" fillId="0" borderId="80" xfId="0" applyNumberFormat="1" applyFont="1" applyFill="1" applyBorder="1" applyAlignment="1" applyProtection="1">
      <alignment horizontal="center" vertical="center"/>
    </xf>
    <xf numFmtId="0" fontId="79" fillId="0" borderId="81" xfId="0" applyNumberFormat="1" applyFont="1" applyFill="1" applyBorder="1" applyAlignment="1" applyProtection="1">
      <alignment horizontal="center" vertical="center"/>
    </xf>
    <xf numFmtId="0" fontId="79" fillId="0" borderId="82" xfId="0" applyNumberFormat="1" applyFont="1" applyFill="1" applyBorder="1" applyAlignment="1" applyProtection="1">
      <alignment horizontal="center" vertical="center"/>
    </xf>
    <xf numFmtId="0" fontId="0" fillId="0" borderId="19" xfId="0" applyBorder="1" applyAlignment="1" applyProtection="1">
      <alignment horizontal="center"/>
    </xf>
    <xf numFmtId="0" fontId="0" fillId="0" borderId="10" xfId="0" applyNumberFormat="1" applyBorder="1"/>
    <xf numFmtId="0" fontId="0" fillId="0" borderId="10" xfId="0" applyNumberFormat="1" applyBorder="1" applyAlignment="1">
      <alignment horizontal="center"/>
    </xf>
    <xf numFmtId="0" fontId="14" fillId="0" borderId="19" xfId="0" applyFont="1" applyBorder="1" applyAlignment="1" applyProtection="1">
      <alignment horizontal="center" vertical="center" wrapText="1"/>
    </xf>
    <xf numFmtId="0" fontId="14" fillId="0" borderId="24" xfId="0" applyFont="1" applyBorder="1" applyAlignment="1" applyProtection="1">
      <alignment horizontal="center" vertical="center"/>
    </xf>
    <xf numFmtId="0" fontId="75" fillId="0" borderId="83" xfId="0" applyFont="1" applyFill="1" applyBorder="1" applyAlignment="1" applyProtection="1">
      <alignment horizontal="center" vertical="center" wrapText="1"/>
    </xf>
    <xf numFmtId="3" fontId="24" fillId="25" borderId="38" xfId="56" applyNumberFormat="1" applyFont="1" applyFill="1" applyBorder="1" applyAlignment="1" applyProtection="1">
      <alignment horizontal="center" wrapText="1"/>
    </xf>
    <xf numFmtId="14" fontId="24" fillId="25" borderId="38" xfId="56" applyNumberFormat="1" applyFont="1" applyFill="1" applyBorder="1" applyAlignment="1" applyProtection="1">
      <alignment horizontal="center" vertical="center" wrapText="1"/>
    </xf>
    <xf numFmtId="173" fontId="24" fillId="25" borderId="38" xfId="56" applyNumberFormat="1" applyFont="1" applyFill="1" applyBorder="1" applyAlignment="1" applyProtection="1">
      <alignment horizontal="center" wrapText="1"/>
    </xf>
    <xf numFmtId="164" fontId="1" fillId="0" borderId="38" xfId="56" applyFont="1" applyBorder="1" applyAlignment="1" applyProtection="1">
      <alignment horizontal="right" vertical="center"/>
    </xf>
    <xf numFmtId="164" fontId="1" fillId="0" borderId="38" xfId="56" applyFont="1" applyBorder="1" applyAlignment="1" applyProtection="1">
      <alignment horizontal="right" vertical="center" wrapText="1"/>
    </xf>
    <xf numFmtId="164" fontId="28" fillId="0" borderId="0" xfId="0" applyNumberFormat="1" applyFont="1" applyAlignment="1" applyProtection="1">
      <alignment horizontal="right" wrapText="1"/>
    </xf>
    <xf numFmtId="49" fontId="25" fillId="0" borderId="84" xfId="0" applyNumberFormat="1" applyFont="1" applyFill="1" applyBorder="1" applyAlignment="1" applyProtection="1">
      <alignment vertical="center" wrapText="1"/>
    </xf>
    <xf numFmtId="0" fontId="0" fillId="0" borderId="0" xfId="0" applyAlignment="1">
      <alignment vertical="center" wrapText="1"/>
    </xf>
    <xf numFmtId="164" fontId="28" fillId="0" borderId="0" xfId="0" applyNumberFormat="1" applyFont="1" applyAlignment="1">
      <alignment horizontal="right" vertical="center" wrapText="1"/>
    </xf>
    <xf numFmtId="0" fontId="33" fillId="0" borderId="0" xfId="0" applyFont="1" applyAlignment="1"/>
    <xf numFmtId="0" fontId="30" fillId="0" borderId="0" xfId="0" applyFont="1" applyFill="1" applyBorder="1" applyAlignment="1" applyProtection="1">
      <alignment horizontal="left" wrapText="1"/>
      <protection locked="0"/>
    </xf>
    <xf numFmtId="164" fontId="1" fillId="0" borderId="38" xfId="56" applyFont="1" applyBorder="1" applyAlignment="1" applyProtection="1">
      <alignment horizontal="right" wrapText="1"/>
    </xf>
    <xf numFmtId="164" fontId="28" fillId="0" borderId="38" xfId="56" applyFont="1" applyBorder="1" applyAlignment="1" applyProtection="1">
      <alignment horizontal="center"/>
    </xf>
    <xf numFmtId="164" fontId="34" fillId="0" borderId="0" xfId="0" applyNumberFormat="1" applyFont="1" applyAlignment="1" applyProtection="1">
      <alignment horizontal="center" wrapText="1"/>
    </xf>
    <xf numFmtId="164" fontId="113" fillId="0" borderId="0" xfId="0" applyNumberFormat="1" applyFont="1" applyAlignment="1" applyProtection="1">
      <alignment horizontal="right"/>
    </xf>
    <xf numFmtId="164" fontId="113" fillId="0" borderId="0" xfId="0" applyNumberFormat="1" applyFont="1" applyAlignment="1">
      <alignment horizontal="right"/>
    </xf>
    <xf numFmtId="164" fontId="34" fillId="0" borderId="0" xfId="0" applyNumberFormat="1" applyFont="1" applyAlignment="1">
      <alignment horizontal="left" vertical="center" wrapText="1"/>
    </xf>
    <xf numFmtId="164" fontId="34" fillId="0" borderId="0" xfId="0" applyNumberFormat="1" applyFont="1" applyAlignment="1" applyProtection="1">
      <alignment horizontal="left" wrapText="1"/>
    </xf>
    <xf numFmtId="0" fontId="0" fillId="0" borderId="87" xfId="0" applyBorder="1"/>
    <xf numFmtId="0" fontId="0" fillId="0" borderId="0" xfId="0" applyAlignment="1">
      <alignment horizontal="center"/>
    </xf>
    <xf numFmtId="0" fontId="0" fillId="0" borderId="21" xfId="0" applyFill="1" applyBorder="1" applyAlignment="1" applyProtection="1">
      <alignment horizontal="center"/>
    </xf>
    <xf numFmtId="0" fontId="0" fillId="20" borderId="0" xfId="0" applyFill="1"/>
    <xf numFmtId="3" fontId="2" fillId="28" borderId="10" xfId="0" applyNumberFormat="1" applyFont="1" applyFill="1" applyBorder="1" applyAlignment="1" applyProtection="1">
      <alignment vertical="center"/>
      <protection locked="0"/>
    </xf>
    <xf numFmtId="3" fontId="2" fillId="29" borderId="10" xfId="0" applyNumberFormat="1" applyFont="1" applyFill="1" applyBorder="1" applyAlignment="1" applyProtection="1">
      <alignment vertical="center"/>
      <protection locked="0"/>
    </xf>
    <xf numFmtId="3" fontId="2" fillId="28" borderId="10" xfId="0" applyNumberFormat="1" applyFont="1" applyFill="1" applyBorder="1" applyAlignment="1" applyProtection="1">
      <alignment horizontal="right" vertical="center"/>
      <protection locked="0"/>
    </xf>
    <xf numFmtId="0" fontId="79" fillId="0" borderId="93" xfId="0" applyNumberFormat="1" applyFont="1" applyFill="1" applyBorder="1" applyAlignment="1" applyProtection="1">
      <alignment horizontal="center" vertical="center"/>
    </xf>
    <xf numFmtId="0" fontId="35" fillId="0" borderId="10" xfId="0" applyFont="1" applyBorder="1" applyAlignment="1" applyProtection="1">
      <alignment horizontal="center" vertical="center" wrapText="1"/>
    </xf>
    <xf numFmtId="3" fontId="118" fillId="0" borderId="41" xfId="0" applyNumberFormat="1" applyFont="1" applyFill="1" applyBorder="1" applyAlignment="1" applyProtection="1">
      <alignment horizontal="center" vertical="center" wrapText="1"/>
      <protection locked="0"/>
    </xf>
    <xf numFmtId="49" fontId="118" fillId="0" borderId="10" xfId="0" applyNumberFormat="1" applyFont="1" applyFill="1" applyBorder="1" applyAlignment="1" applyProtection="1">
      <alignment horizontal="center" vertical="center"/>
      <protection locked="0"/>
    </xf>
    <xf numFmtId="3" fontId="118" fillId="35" borderId="41" xfId="0" applyNumberFormat="1" applyFont="1" applyFill="1" applyBorder="1" applyAlignment="1" applyProtection="1">
      <alignment horizontal="center" vertical="center" wrapText="1"/>
      <protection locked="0"/>
    </xf>
    <xf numFmtId="49" fontId="118" fillId="35" borderId="41" xfId="0" applyNumberFormat="1" applyFont="1" applyFill="1" applyBorder="1" applyAlignment="1" applyProtection="1">
      <alignment horizontal="center" vertical="center" wrapText="1"/>
      <protection locked="0"/>
    </xf>
    <xf numFmtId="49" fontId="118" fillId="35" borderId="10" xfId="0" applyNumberFormat="1" applyFont="1" applyFill="1" applyBorder="1" applyAlignment="1" applyProtection="1">
      <alignment horizontal="center" vertical="center" wrapText="1"/>
      <protection locked="0"/>
    </xf>
    <xf numFmtId="49" fontId="118" fillId="35" borderId="10" xfId="0" applyNumberFormat="1" applyFont="1" applyFill="1" applyBorder="1" applyAlignment="1" applyProtection="1">
      <alignment horizontal="center" vertical="center"/>
      <protection locked="0"/>
    </xf>
    <xf numFmtId="9" fontId="121" fillId="27" borderId="10" xfId="61" applyFont="1" applyFill="1" applyBorder="1" applyAlignment="1" applyProtection="1">
      <alignment horizontal="center" vertical="center" wrapText="1"/>
    </xf>
    <xf numFmtId="14" fontId="0" fillId="0" borderId="10" xfId="56" applyNumberFormat="1" applyFont="1" applyFill="1" applyBorder="1" applyAlignment="1" applyProtection="1">
      <alignment horizontal="center"/>
      <protection locked="0"/>
    </xf>
    <xf numFmtId="15" fontId="26" fillId="0" borderId="88" xfId="0" applyNumberFormat="1" applyFont="1" applyFill="1" applyBorder="1" applyAlignment="1" applyProtection="1">
      <alignment horizontal="center"/>
    </xf>
    <xf numFmtId="0" fontId="0" fillId="0" borderId="0" xfId="0" applyFill="1" applyProtection="1"/>
    <xf numFmtId="49" fontId="103" fillId="0" borderId="67" xfId="0" applyNumberFormat="1" applyFont="1" applyFill="1" applyBorder="1" applyAlignment="1" applyProtection="1">
      <alignment wrapText="1"/>
      <protection locked="0"/>
    </xf>
    <xf numFmtId="49" fontId="103" fillId="0" borderId="67" xfId="0" applyNumberFormat="1" applyFont="1" applyFill="1" applyBorder="1" applyAlignment="1" applyProtection="1">
      <protection locked="0"/>
    </xf>
    <xf numFmtId="0" fontId="34" fillId="0" borderId="69" xfId="0" applyFont="1" applyBorder="1" applyAlignment="1" applyProtection="1"/>
    <xf numFmtId="0" fontId="34" fillId="0" borderId="0" xfId="0" applyFont="1"/>
    <xf numFmtId="0" fontId="0" fillId="0" borderId="0" xfId="0" applyAlignment="1">
      <alignment wrapText="1"/>
    </xf>
    <xf numFmtId="0" fontId="34" fillId="0" borderId="10" xfId="0" applyFont="1" applyBorder="1" applyAlignment="1">
      <alignment wrapText="1"/>
    </xf>
    <xf numFmtId="0" fontId="34" fillId="0" borderId="10" xfId="0" applyFont="1" applyBorder="1"/>
    <xf numFmtId="0" fontId="34" fillId="0" borderId="90" xfId="0" applyFont="1" applyBorder="1" applyAlignment="1">
      <alignment wrapText="1"/>
    </xf>
    <xf numFmtId="0" fontId="34" fillId="0" borderId="90" xfId="0" applyFont="1" applyBorder="1"/>
    <xf numFmtId="0" fontId="34" fillId="0" borderId="37" xfId="0" applyFont="1" applyBorder="1" applyAlignment="1">
      <alignment wrapText="1"/>
    </xf>
    <xf numFmtId="0" fontId="0" fillId="0" borderId="50" xfId="0" applyBorder="1"/>
    <xf numFmtId="0" fontId="34" fillId="0" borderId="48" xfId="0" applyFont="1" applyBorder="1" applyAlignment="1">
      <alignment wrapText="1"/>
    </xf>
    <xf numFmtId="0" fontId="34" fillId="0" borderId="49" xfId="0" applyFont="1" applyBorder="1"/>
    <xf numFmtId="0" fontId="128" fillId="0" borderId="51" xfId="0" applyFont="1" applyBorder="1"/>
    <xf numFmtId="0" fontId="128" fillId="0" borderId="57" xfId="0" applyFont="1" applyBorder="1"/>
    <xf numFmtId="0" fontId="128" fillId="0" borderId="52" xfId="0" applyFont="1" applyBorder="1"/>
    <xf numFmtId="0" fontId="0" fillId="0" borderId="231" xfId="0" applyBorder="1"/>
    <xf numFmtId="3" fontId="0" fillId="0" borderId="0" xfId="0" applyNumberFormat="1"/>
    <xf numFmtId="3" fontId="28" fillId="26" borderId="10" xfId="62" applyNumberFormat="1" applyFont="1" applyFill="1" applyBorder="1" applyAlignment="1" applyProtection="1">
      <protection locked="0"/>
    </xf>
    <xf numFmtId="3" fontId="28" fillId="26" borderId="10" xfId="62" applyNumberFormat="1" applyFont="1" applyFill="1" applyBorder="1" applyProtection="1">
      <protection locked="0"/>
    </xf>
    <xf numFmtId="0" fontId="28" fillId="0" borderId="10" xfId="0" applyFont="1" applyBorder="1"/>
    <xf numFmtId="3" fontId="28" fillId="0" borderId="10" xfId="0" applyNumberFormat="1" applyFont="1" applyBorder="1"/>
    <xf numFmtId="49" fontId="127" fillId="0" borderId="10" xfId="0" applyNumberFormat="1" applyFont="1" applyFill="1" applyBorder="1" applyAlignment="1" applyProtection="1">
      <alignment wrapText="1"/>
      <protection locked="0"/>
    </xf>
    <xf numFmtId="49" fontId="127" fillId="0" borderId="10" xfId="0" applyNumberFormat="1" applyFont="1" applyFill="1" applyBorder="1" applyAlignment="1" applyProtection="1">
      <protection locked="0"/>
    </xf>
    <xf numFmtId="0" fontId="122" fillId="0" borderId="10" xfId="0" applyFont="1" applyBorder="1" applyAlignment="1" applyProtection="1"/>
    <xf numFmtId="3" fontId="122" fillId="0" borderId="10" xfId="0" applyNumberFormat="1" applyFont="1" applyBorder="1" applyProtection="1"/>
    <xf numFmtId="0" fontId="122" fillId="0" borderId="10" xfId="0" applyFont="1" applyBorder="1"/>
    <xf numFmtId="2" fontId="0" fillId="0" borderId="0" xfId="0" applyNumberFormat="1"/>
    <xf numFmtId="3" fontId="0" fillId="0" borderId="0" xfId="0" quotePrefix="1" applyNumberFormat="1" applyProtection="1"/>
    <xf numFmtId="0" fontId="25" fillId="0" borderId="126" xfId="0" applyFont="1" applyBorder="1" applyAlignment="1" applyProtection="1">
      <alignment vertical="distributed"/>
    </xf>
    <xf numFmtId="15" fontId="27" fillId="0" borderId="232" xfId="0" applyNumberFormat="1" applyFont="1" applyFill="1" applyBorder="1" applyAlignment="1" applyProtection="1">
      <alignment horizontal="center" vertical="center" wrapText="1"/>
    </xf>
    <xf numFmtId="15" fontId="27" fillId="0" borderId="233" xfId="0" applyNumberFormat="1" applyFont="1" applyFill="1" applyBorder="1" applyAlignment="1" applyProtection="1">
      <alignment horizontal="center" vertical="center" wrapText="1"/>
    </xf>
    <xf numFmtId="0" fontId="6" fillId="0" borderId="48" xfId="0" applyFont="1" applyBorder="1" applyAlignment="1" applyProtection="1"/>
    <xf numFmtId="0" fontId="6" fillId="0" borderId="51" xfId="0" applyFont="1" applyBorder="1" applyAlignment="1" applyProtection="1"/>
    <xf numFmtId="3" fontId="6" fillId="0" borderId="49" xfId="62" applyNumberFormat="1" applyFont="1" applyFill="1" applyBorder="1" applyAlignment="1" applyProtection="1"/>
    <xf numFmtId="3" fontId="6" fillId="0" borderId="52" xfId="62" applyNumberFormat="1" applyFont="1" applyFill="1" applyBorder="1" applyAlignment="1" applyProtection="1"/>
    <xf numFmtId="0" fontId="0" fillId="0" borderId="37" xfId="0" applyFill="1" applyBorder="1" applyProtection="1"/>
    <xf numFmtId="0" fontId="0" fillId="0" borderId="63" xfId="0" applyFill="1" applyBorder="1" applyAlignment="1" applyProtection="1">
      <alignment horizontal="center"/>
    </xf>
    <xf numFmtId="0" fontId="0" fillId="0" borderId="53" xfId="0" applyFill="1" applyBorder="1" applyAlignment="1" applyProtection="1">
      <alignment horizontal="center"/>
    </xf>
    <xf numFmtId="3" fontId="2" fillId="23" borderId="10" xfId="0" applyNumberFormat="1" applyFont="1" applyFill="1" applyBorder="1" applyAlignment="1" applyProtection="1">
      <alignment vertical="center" wrapText="1"/>
      <protection locked="0"/>
    </xf>
    <xf numFmtId="49" fontId="0" fillId="0" borderId="10" xfId="0" applyNumberFormat="1" applyFill="1" applyBorder="1" applyProtection="1">
      <protection locked="0"/>
    </xf>
    <xf numFmtId="49" fontId="126" fillId="0" borderId="10" xfId="0" applyNumberFormat="1" applyFont="1" applyFill="1" applyBorder="1" applyProtection="1">
      <protection locked="0"/>
    </xf>
    <xf numFmtId="4" fontId="28" fillId="26" borderId="59" xfId="0" applyNumberFormat="1" applyFont="1" applyFill="1" applyBorder="1" applyAlignment="1" applyProtection="1">
      <protection locked="0"/>
    </xf>
    <xf numFmtId="4" fontId="1" fillId="37" borderId="66" xfId="62" applyNumberFormat="1" applyFont="1" applyFill="1" applyBorder="1" applyAlignment="1" applyProtection="1">
      <protection locked="0"/>
    </xf>
    <xf numFmtId="4" fontId="1" fillId="37" borderId="66" xfId="62" applyNumberFormat="1" applyFont="1" applyFill="1" applyBorder="1" applyProtection="1">
      <protection locked="0"/>
    </xf>
    <xf numFmtId="15" fontId="26" fillId="0" borderId="53" xfId="0" applyNumberFormat="1" applyFont="1" applyFill="1" applyBorder="1" applyAlignment="1" applyProtection="1"/>
    <xf numFmtId="15" fontId="26" fillId="0" borderId="212" xfId="0" applyNumberFormat="1" applyFont="1" applyFill="1" applyBorder="1" applyAlignment="1" applyProtection="1">
      <alignment horizontal="center"/>
    </xf>
    <xf numFmtId="0" fontId="26" fillId="0" borderId="48" xfId="0" applyFont="1" applyFill="1" applyBorder="1" applyProtection="1"/>
    <xf numFmtId="0" fontId="26" fillId="0" borderId="51" xfId="0" applyFont="1" applyFill="1" applyBorder="1" applyProtection="1"/>
    <xf numFmtId="0" fontId="0" fillId="0" borderId="57" xfId="0" applyBorder="1"/>
    <xf numFmtId="15" fontId="27" fillId="0" borderId="105" xfId="0" applyNumberFormat="1" applyFont="1" applyFill="1" applyBorder="1" applyAlignment="1" applyProtection="1">
      <alignment horizontal="center" vertical="center" wrapText="1"/>
    </xf>
    <xf numFmtId="3" fontId="0" fillId="26" borderId="68" xfId="62" applyNumberFormat="1" applyFont="1" applyFill="1" applyBorder="1" applyProtection="1">
      <protection locked="0"/>
    </xf>
    <xf numFmtId="49" fontId="130" fillId="38" borderId="41" xfId="0" applyNumberFormat="1" applyFont="1" applyFill="1" applyBorder="1" applyAlignment="1" applyProtection="1">
      <alignment horizontal="center" vertical="center" wrapText="1"/>
    </xf>
    <xf numFmtId="3" fontId="131" fillId="0" borderId="10" xfId="0" applyNumberFormat="1" applyFont="1" applyFill="1" applyBorder="1" applyAlignment="1" applyProtection="1"/>
    <xf numFmtId="3" fontId="131" fillId="0" borderId="58" xfId="0" applyNumberFormat="1" applyFont="1" applyFill="1" applyBorder="1" applyAlignment="1" applyProtection="1"/>
    <xf numFmtId="3" fontId="131" fillId="26" borderId="59" xfId="0" applyNumberFormat="1" applyFont="1" applyFill="1" applyBorder="1" applyAlignment="1" applyProtection="1">
      <protection locked="0"/>
    </xf>
    <xf numFmtId="4" fontId="131" fillId="26" borderId="59" xfId="0" applyNumberFormat="1" applyFont="1" applyFill="1" applyBorder="1" applyAlignment="1" applyProtection="1">
      <protection locked="0"/>
    </xf>
    <xf numFmtId="164" fontId="28" fillId="26" borderId="59" xfId="62" applyFont="1" applyFill="1" applyBorder="1" applyAlignment="1" applyProtection="1">
      <protection locked="0"/>
    </xf>
    <xf numFmtId="164" fontId="28" fillId="0" borderId="10" xfId="62" applyFont="1" applyFill="1" applyBorder="1" applyAlignment="1" applyProtection="1"/>
    <xf numFmtId="164" fontId="28" fillId="0" borderId="58" xfId="62" applyFont="1" applyFill="1" applyBorder="1" applyAlignment="1" applyProtection="1"/>
    <xf numFmtId="9" fontId="118" fillId="0" borderId="41" xfId="0" applyNumberFormat="1" applyFont="1" applyFill="1" applyBorder="1" applyAlignment="1" applyProtection="1">
      <alignment horizontal="center" vertical="center" wrapText="1"/>
      <protection locked="0"/>
    </xf>
    <xf numFmtId="49" fontId="26" fillId="0" borderId="67" xfId="0" applyNumberFormat="1" applyFont="1" applyFill="1" applyBorder="1" applyAlignment="1" applyProtection="1">
      <alignment horizontal="left" wrapText="1"/>
      <protection locked="0"/>
    </xf>
    <xf numFmtId="49" fontId="26" fillId="0" borderId="67" xfId="0" applyNumberFormat="1" applyFont="1" applyFill="1" applyBorder="1" applyAlignment="1" applyProtection="1">
      <alignment vertical="top" wrapText="1"/>
      <protection locked="0"/>
    </xf>
    <xf numFmtId="3" fontId="21" fillId="26" borderId="10" xfId="62" applyNumberFormat="1" applyFont="1" applyFill="1" applyBorder="1" applyAlignment="1" applyProtection="1">
      <protection locked="0"/>
    </xf>
    <xf numFmtId="1" fontId="0" fillId="26" borderId="10" xfId="0" applyNumberFormat="1" applyFill="1" applyBorder="1" applyAlignment="1" applyProtection="1">
      <alignment horizontal="center"/>
      <protection locked="0"/>
    </xf>
    <xf numFmtId="167" fontId="1" fillId="26" borderId="241" xfId="62" applyNumberFormat="1" applyFont="1" applyFill="1" applyBorder="1" applyAlignment="1" applyProtection="1">
      <alignment horizontal="center"/>
      <protection locked="0"/>
    </xf>
    <xf numFmtId="1" fontId="0" fillId="26" borderId="58" xfId="0" applyNumberFormat="1" applyFill="1" applyBorder="1" applyAlignment="1" applyProtection="1">
      <alignment horizontal="center"/>
      <protection locked="0"/>
    </xf>
    <xf numFmtId="164" fontId="132" fillId="0" borderId="25" xfId="59" applyFont="1" applyFill="1" applyBorder="1" applyAlignment="1" applyProtection="1">
      <alignment vertical="center"/>
    </xf>
    <xf numFmtId="164" fontId="133" fillId="0" borderId="25" xfId="59" applyFont="1" applyFill="1" applyBorder="1" applyAlignment="1" applyProtection="1">
      <alignment vertical="center"/>
    </xf>
    <xf numFmtId="0" fontId="133" fillId="0" borderId="25" xfId="0" applyFont="1" applyBorder="1" applyProtection="1"/>
    <xf numFmtId="0" fontId="133" fillId="0" borderId="25" xfId="0" applyFont="1" applyBorder="1"/>
    <xf numFmtId="0" fontId="133" fillId="22" borderId="92" xfId="0" applyFont="1" applyFill="1" applyBorder="1"/>
    <xf numFmtId="0" fontId="134" fillId="0" borderId="10" xfId="0" applyFont="1" applyFill="1" applyBorder="1" applyAlignment="1" applyProtection="1">
      <alignment horizontal="center"/>
    </xf>
    <xf numFmtId="3" fontId="134" fillId="22" borderId="10" xfId="0" applyNumberFormat="1" applyFont="1" applyFill="1" applyBorder="1" applyAlignment="1" applyProtection="1">
      <alignment vertical="center"/>
      <protection locked="0"/>
    </xf>
    <xf numFmtId="3" fontId="134" fillId="22" borderId="10" xfId="0" applyNumberFormat="1" applyFont="1" applyFill="1" applyBorder="1" applyAlignment="1" applyProtection="1">
      <alignment horizontal="right" vertical="center"/>
      <protection locked="0"/>
    </xf>
    <xf numFmtId="3" fontId="134" fillId="22" borderId="10" xfId="0" applyNumberFormat="1" applyFont="1" applyFill="1" applyBorder="1" applyAlignment="1" applyProtection="1">
      <alignment horizontal="right" vertical="center" wrapText="1"/>
      <protection locked="0"/>
    </xf>
    <xf numFmtId="3" fontId="134" fillId="22" borderId="26" xfId="0" applyNumberFormat="1" applyFont="1" applyFill="1" applyBorder="1" applyAlignment="1" applyProtection="1">
      <alignment vertical="center"/>
      <protection locked="0"/>
    </xf>
    <xf numFmtId="0" fontId="134" fillId="24" borderId="10" xfId="0" applyFont="1" applyFill="1" applyBorder="1" applyAlignment="1" applyProtection="1">
      <alignment horizontal="center"/>
    </xf>
    <xf numFmtId="3" fontId="134" fillId="28" borderId="10" xfId="0" applyNumberFormat="1" applyFont="1" applyFill="1" applyBorder="1" applyAlignment="1" applyProtection="1">
      <alignment vertical="center"/>
      <protection locked="0"/>
    </xf>
    <xf numFmtId="3" fontId="134" fillId="23" borderId="10" xfId="0" applyNumberFormat="1" applyFont="1" applyFill="1" applyBorder="1" applyAlignment="1" applyProtection="1">
      <alignment vertical="center"/>
      <protection locked="0"/>
    </xf>
    <xf numFmtId="3" fontId="134" fillId="23" borderId="10" xfId="0" applyNumberFormat="1" applyFont="1" applyFill="1" applyBorder="1" applyAlignment="1" applyProtection="1">
      <alignment horizontal="right" vertical="center"/>
      <protection locked="0"/>
    </xf>
    <xf numFmtId="3" fontId="134" fillId="23" borderId="10" xfId="0" applyNumberFormat="1" applyFont="1" applyFill="1" applyBorder="1" applyAlignment="1" applyProtection="1">
      <alignment horizontal="right" vertical="center" wrapText="1"/>
      <protection locked="0"/>
    </xf>
    <xf numFmtId="3" fontId="134" fillId="23" borderId="26" xfId="0" applyNumberFormat="1" applyFont="1" applyFill="1" applyBorder="1" applyAlignment="1" applyProtection="1">
      <alignment vertical="center"/>
      <protection locked="0"/>
    </xf>
    <xf numFmtId="1" fontId="134" fillId="22" borderId="10" xfId="0" applyNumberFormat="1" applyFont="1" applyFill="1" applyBorder="1" applyAlignment="1" applyProtection="1">
      <alignment vertical="center"/>
      <protection locked="0"/>
    </xf>
    <xf numFmtId="3" fontId="134" fillId="28" borderId="10" xfId="0" applyNumberFormat="1" applyFont="1" applyFill="1" applyBorder="1" applyAlignment="1" applyProtection="1">
      <alignment horizontal="right" vertical="center"/>
      <protection locked="0"/>
    </xf>
    <xf numFmtId="9" fontId="134" fillId="28" borderId="10" xfId="0" applyNumberFormat="1" applyFont="1" applyFill="1" applyBorder="1" applyAlignment="1" applyProtection="1">
      <alignment horizontal="right" vertical="center"/>
      <protection locked="0"/>
    </xf>
    <xf numFmtId="3" fontId="134" fillId="28" borderId="10" xfId="0" applyNumberFormat="1" applyFont="1" applyFill="1" applyBorder="1" applyAlignment="1" applyProtection="1">
      <alignment horizontal="right" vertical="center" wrapText="1"/>
      <protection locked="0"/>
    </xf>
    <xf numFmtId="3" fontId="134" fillId="28" borderId="26" xfId="0" applyNumberFormat="1" applyFont="1" applyFill="1" applyBorder="1" applyAlignment="1" applyProtection="1">
      <alignment vertical="center"/>
      <protection locked="0"/>
    </xf>
    <xf numFmtId="3" fontId="134" fillId="29" borderId="10" xfId="0" applyNumberFormat="1" applyFont="1" applyFill="1" applyBorder="1" applyAlignment="1" applyProtection="1">
      <alignment vertical="center"/>
      <protection locked="0"/>
    </xf>
    <xf numFmtId="3" fontId="134" fillId="29" borderId="10" xfId="0" applyNumberFormat="1" applyFont="1" applyFill="1" applyBorder="1" applyAlignment="1" applyProtection="1">
      <alignment horizontal="right" vertical="center"/>
      <protection locked="0"/>
    </xf>
    <xf numFmtId="3" fontId="134" fillId="29" borderId="10" xfId="0" applyNumberFormat="1" applyFont="1" applyFill="1" applyBorder="1" applyAlignment="1" applyProtection="1">
      <alignment horizontal="right" vertical="center" wrapText="1"/>
      <protection locked="0"/>
    </xf>
    <xf numFmtId="3" fontId="134" fillId="29" borderId="26" xfId="0" applyNumberFormat="1" applyFont="1" applyFill="1" applyBorder="1" applyAlignment="1" applyProtection="1">
      <alignment vertical="center"/>
      <protection locked="0"/>
    </xf>
    <xf numFmtId="3" fontId="134" fillId="28" borderId="26" xfId="0" applyNumberFormat="1" applyFont="1" applyFill="1" applyBorder="1" applyAlignment="1" applyProtection="1">
      <alignment horizontal="right" vertical="center"/>
      <protection locked="0"/>
    </xf>
    <xf numFmtId="9" fontId="134" fillId="29" borderId="10" xfId="0" applyNumberFormat="1" applyFont="1" applyFill="1" applyBorder="1" applyAlignment="1" applyProtection="1">
      <alignment horizontal="right" vertical="center"/>
      <protection locked="0"/>
    </xf>
    <xf numFmtId="3" fontId="134" fillId="0" borderId="10" xfId="0" applyNumberFormat="1" applyFont="1" applyFill="1" applyBorder="1" applyAlignment="1" applyProtection="1">
      <alignment vertical="center"/>
    </xf>
    <xf numFmtId="3" fontId="134" fillId="0" borderId="10" xfId="0" applyNumberFormat="1" applyFont="1" applyFill="1" applyBorder="1" applyAlignment="1" applyProtection="1">
      <alignment horizontal="right" vertical="center"/>
    </xf>
    <xf numFmtId="3" fontId="134" fillId="24" borderId="10" xfId="0" applyNumberFormat="1" applyFont="1" applyFill="1" applyBorder="1" applyAlignment="1" applyProtection="1">
      <alignment vertical="center"/>
    </xf>
    <xf numFmtId="3" fontId="134" fillId="24" borderId="10" xfId="0" applyNumberFormat="1" applyFont="1" applyFill="1" applyBorder="1" applyAlignment="1" applyProtection="1">
      <alignment horizontal="right" vertical="center"/>
    </xf>
    <xf numFmtId="0" fontId="134" fillId="0" borderId="87" xfId="0" applyFont="1" applyFill="1" applyBorder="1" applyAlignment="1" applyProtection="1">
      <alignment horizontal="center"/>
    </xf>
    <xf numFmtId="0" fontId="0" fillId="0" borderId="23" xfId="0" applyBorder="1" applyAlignment="1" applyProtection="1">
      <alignment horizontal="center" vertical="center"/>
    </xf>
    <xf numFmtId="0" fontId="0" fillId="25" borderId="10" xfId="0" applyNumberFormat="1" applyFill="1" applyBorder="1" applyAlignment="1" applyProtection="1">
      <alignment horizontal="center"/>
      <protection locked="0"/>
    </xf>
    <xf numFmtId="0" fontId="0" fillId="25" borderId="57" xfId="0" applyNumberFormat="1" applyFill="1" applyBorder="1" applyAlignment="1" applyProtection="1">
      <alignment horizontal="center"/>
      <protection locked="0"/>
    </xf>
    <xf numFmtId="15" fontId="122" fillId="0" borderId="0" xfId="0" applyNumberFormat="1" applyFont="1" applyAlignment="1" applyProtection="1">
      <alignment horizontal="center"/>
    </xf>
    <xf numFmtId="9" fontId="136" fillId="27" borderId="10" xfId="61" applyFont="1" applyFill="1" applyBorder="1" applyAlignment="1" applyProtection="1">
      <alignment horizontal="center" vertical="center" wrapText="1"/>
    </xf>
    <xf numFmtId="9" fontId="21" fillId="20" borderId="10" xfId="0" applyNumberFormat="1" applyFont="1" applyFill="1" applyBorder="1" applyAlignment="1" applyProtection="1">
      <alignment horizontal="left" vertical="center" wrapText="1"/>
    </xf>
    <xf numFmtId="3" fontId="21" fillId="20" borderId="10" xfId="0" applyNumberFormat="1" applyFont="1" applyFill="1" applyBorder="1" applyAlignment="1" applyProtection="1">
      <alignment vertical="center" wrapText="1"/>
    </xf>
    <xf numFmtId="9" fontId="15" fillId="20" borderId="0" xfId="61" applyFont="1" applyFill="1" applyBorder="1"/>
    <xf numFmtId="3" fontId="21" fillId="20" borderId="10" xfId="0" applyNumberFormat="1" applyFont="1" applyFill="1" applyBorder="1" applyAlignment="1" applyProtection="1">
      <alignment horizontal="left" vertical="center" wrapText="1"/>
    </xf>
    <xf numFmtId="4" fontId="0" fillId="0" borderId="70" xfId="0" applyNumberFormat="1" applyFill="1" applyBorder="1" applyProtection="1"/>
    <xf numFmtId="4" fontId="0" fillId="0" borderId="71" xfId="0" applyNumberFormat="1" applyBorder="1" applyProtection="1"/>
    <xf numFmtId="3" fontId="0" fillId="25" borderId="10" xfId="0" applyNumberFormat="1" applyFill="1" applyBorder="1" applyAlignment="1" applyProtection="1">
      <alignment horizontal="center" vertical="center" wrapText="1"/>
      <protection locked="0"/>
    </xf>
    <xf numFmtId="3" fontId="0" fillId="0" borderId="10" xfId="0" applyNumberFormat="1" applyBorder="1" applyAlignment="1" applyProtection="1">
      <alignment horizontal="center" vertical="center" wrapText="1"/>
    </xf>
    <xf numFmtId="9" fontId="2" fillId="28" borderId="10" xfId="0" applyNumberFormat="1" applyFont="1" applyFill="1" applyBorder="1" applyAlignment="1" applyProtection="1">
      <alignment horizontal="right" vertical="center"/>
      <protection locked="0"/>
    </xf>
    <xf numFmtId="164" fontId="137" fillId="0" borderId="25" xfId="59" applyFont="1" applyFill="1" applyBorder="1" applyAlignment="1" applyProtection="1"/>
    <xf numFmtId="0" fontId="0" fillId="0" borderId="37" xfId="0" applyBorder="1" applyProtection="1"/>
    <xf numFmtId="0" fontId="32" fillId="0" borderId="36" xfId="0" applyFont="1" applyBorder="1" applyAlignment="1" applyProtection="1">
      <alignment horizontal="center" vertical="center"/>
    </xf>
    <xf numFmtId="0" fontId="32" fillId="0" borderId="50" xfId="0" applyFont="1" applyBorder="1" applyAlignment="1" applyProtection="1">
      <alignment horizontal="center" vertical="center" wrapText="1"/>
    </xf>
    <xf numFmtId="0" fontId="14" fillId="0" borderId="48" xfId="0" applyFont="1" applyBorder="1" applyAlignment="1" applyProtection="1">
      <alignment horizontal="center"/>
    </xf>
    <xf numFmtId="1" fontId="0" fillId="0" borderId="49" xfId="0" applyNumberFormat="1" applyFill="1" applyBorder="1" applyAlignment="1" applyProtection="1">
      <alignment horizontal="center"/>
    </xf>
    <xf numFmtId="0" fontId="14" fillId="0" borderId="51" xfId="0" applyFont="1" applyBorder="1" applyAlignment="1" applyProtection="1">
      <alignment horizontal="center"/>
    </xf>
    <xf numFmtId="1" fontId="21" fillId="0" borderId="57" xfId="0" applyNumberFormat="1" applyFont="1" applyFill="1" applyBorder="1" applyAlignment="1" applyProtection="1">
      <alignment horizontal="center"/>
      <protection locked="0"/>
    </xf>
    <xf numFmtId="1" fontId="0" fillId="0" borderId="57" xfId="0" applyNumberFormat="1" applyFill="1" applyBorder="1" applyAlignment="1" applyProtection="1">
      <alignment horizontal="center"/>
      <protection locked="0"/>
    </xf>
    <xf numFmtId="1" fontId="0" fillId="0" borderId="52" xfId="0" applyNumberFormat="1" applyFill="1" applyBorder="1" applyAlignment="1" applyProtection="1">
      <alignment horizontal="center"/>
    </xf>
    <xf numFmtId="166" fontId="32" fillId="19" borderId="254" xfId="0" applyNumberFormat="1" applyFont="1" applyFill="1" applyBorder="1" applyAlignment="1" applyProtection="1">
      <alignment horizontal="center"/>
      <protection locked="0"/>
    </xf>
    <xf numFmtId="3" fontId="0" fillId="25" borderId="49" xfId="0" applyNumberFormat="1" applyFill="1" applyBorder="1" applyAlignment="1" applyProtection="1">
      <alignment horizontal="right" wrapText="1"/>
      <protection locked="0"/>
    </xf>
    <xf numFmtId="3" fontId="0" fillId="0" borderId="49" xfId="0" applyNumberFormat="1" applyBorder="1" applyAlignment="1" applyProtection="1">
      <alignment horizontal="right" wrapText="1"/>
    </xf>
    <xf numFmtId="0" fontId="0" fillId="0" borderId="51" xfId="0" applyFill="1" applyBorder="1" applyAlignment="1" applyProtection="1">
      <alignment horizontal="center" wrapText="1"/>
    </xf>
    <xf numFmtId="3" fontId="1" fillId="0" borderId="57" xfId="62" applyNumberFormat="1" applyFont="1" applyFill="1" applyBorder="1" applyAlignment="1" applyProtection="1">
      <alignment horizontal="center" vertical="center"/>
    </xf>
    <xf numFmtId="3" fontId="0" fillId="0" borderId="57" xfId="0" applyNumberFormat="1" applyBorder="1" applyAlignment="1" applyProtection="1">
      <alignment horizontal="right" wrapText="1"/>
    </xf>
    <xf numFmtId="3" fontId="0" fillId="0" borderId="52" xfId="0" applyNumberFormat="1" applyBorder="1" applyAlignment="1" applyProtection="1">
      <alignment horizontal="right" wrapText="1"/>
    </xf>
    <xf numFmtId="0" fontId="0" fillId="0" borderId="36" xfId="0" applyFill="1" applyBorder="1" applyAlignment="1" applyProtection="1">
      <alignment horizontal="center"/>
    </xf>
    <xf numFmtId="0" fontId="0" fillId="0" borderId="36" xfId="0" applyBorder="1" applyAlignment="1" applyProtection="1">
      <alignment horizontal="center"/>
    </xf>
    <xf numFmtId="0" fontId="0" fillId="0" borderId="36" xfId="0" applyBorder="1" applyAlignment="1" applyProtection="1">
      <alignment horizontal="center" wrapText="1"/>
    </xf>
    <xf numFmtId="0" fontId="0" fillId="0" borderId="50" xfId="0" applyBorder="1" applyAlignment="1" applyProtection="1">
      <alignment horizontal="center" wrapText="1"/>
    </xf>
    <xf numFmtId="0" fontId="0" fillId="0" borderId="48" xfId="0" applyBorder="1" applyAlignment="1" applyProtection="1">
      <alignment horizontal="center"/>
    </xf>
    <xf numFmtId="0" fontId="0" fillId="0" borderId="51" xfId="0" applyBorder="1" applyAlignment="1" applyProtection="1">
      <alignment horizontal="center"/>
    </xf>
    <xf numFmtId="0" fontId="0" fillId="25" borderId="52" xfId="0" applyNumberFormat="1" applyFill="1" applyBorder="1" applyAlignment="1" applyProtection="1">
      <alignment horizontal="center"/>
      <protection locked="0"/>
    </xf>
    <xf numFmtId="0" fontId="138" fillId="43" borderId="37" xfId="0" applyFont="1" applyFill="1" applyBorder="1" applyAlignment="1" applyProtection="1">
      <alignment horizontal="center"/>
    </xf>
    <xf numFmtId="0" fontId="138" fillId="0" borderId="36" xfId="0" applyFont="1" applyFill="1" applyBorder="1" applyAlignment="1" applyProtection="1">
      <alignment horizontal="center" wrapText="1"/>
    </xf>
    <xf numFmtId="0" fontId="122" fillId="0" borderId="36" xfId="0" applyFont="1" applyBorder="1" applyAlignment="1">
      <alignment horizontal="center" wrapText="1"/>
    </xf>
    <xf numFmtId="0" fontId="138" fillId="35" borderId="36" xfId="0" applyFont="1" applyFill="1" applyBorder="1" applyAlignment="1">
      <alignment horizontal="center" wrapText="1"/>
    </xf>
    <xf numFmtId="0" fontId="138" fillId="0" borderId="36" xfId="0" applyFont="1" applyBorder="1" applyAlignment="1">
      <alignment horizontal="center" wrapText="1"/>
    </xf>
    <xf numFmtId="0" fontId="122" fillId="0" borderId="36" xfId="0" applyFont="1" applyBorder="1" applyAlignment="1">
      <alignment horizontal="center" vertical="center" wrapText="1"/>
    </xf>
    <xf numFmtId="0" fontId="138" fillId="0" borderId="50" xfId="0" applyFont="1" applyFill="1" applyBorder="1" applyAlignment="1" applyProtection="1">
      <alignment horizontal="center" wrapText="1"/>
    </xf>
    <xf numFmtId="0" fontId="30" fillId="22" borderId="103" xfId="0" applyFont="1" applyFill="1" applyBorder="1" applyAlignment="1" applyProtection="1">
      <alignment horizontal="left" vertical="top" wrapText="1"/>
      <protection locked="0"/>
    </xf>
    <xf numFmtId="0" fontId="30" fillId="22" borderId="103" xfId="0" applyFont="1" applyFill="1" applyBorder="1" applyAlignment="1" applyProtection="1">
      <alignment horizontal="left" vertical="top"/>
      <protection locked="0"/>
    </xf>
    <xf numFmtId="0" fontId="34" fillId="0" borderId="0" xfId="0" applyFont="1" applyFill="1" applyBorder="1" applyAlignment="1" applyProtection="1">
      <alignment horizontal="left" vertical="top" wrapText="1"/>
      <protection locked="0"/>
    </xf>
    <xf numFmtId="0" fontId="0" fillId="0" borderId="0" xfId="0" applyBorder="1" applyAlignment="1">
      <alignment horizontal="left" vertical="top"/>
    </xf>
    <xf numFmtId="0" fontId="98" fillId="22" borderId="257" xfId="0" applyFont="1" applyFill="1" applyBorder="1" applyAlignment="1" applyProtection="1">
      <alignment horizontal="right" vertical="top"/>
      <protection locked="0"/>
    </xf>
    <xf numFmtId="0" fontId="98" fillId="22" borderId="258" xfId="0" applyFont="1" applyFill="1" applyBorder="1" applyAlignment="1" applyProtection="1">
      <alignment horizontal="right" vertical="top"/>
      <protection locked="0"/>
    </xf>
    <xf numFmtId="0" fontId="30" fillId="22" borderId="104" xfId="0" applyFont="1" applyFill="1" applyBorder="1" applyAlignment="1" applyProtection="1">
      <alignment horizontal="left" vertical="top"/>
      <protection locked="0"/>
    </xf>
    <xf numFmtId="49" fontId="0" fillId="0" borderId="87" xfId="0" applyNumberFormat="1" applyFill="1" applyBorder="1" applyProtection="1">
      <protection locked="0"/>
    </xf>
    <xf numFmtId="49" fontId="174" fillId="0" borderId="262" xfId="0" applyNumberFormat="1" applyFont="1" applyFill="1" applyBorder="1" applyAlignment="1" applyProtection="1">
      <alignment horizontal="left" vertical="center" wrapText="1"/>
      <protection locked="0"/>
    </xf>
    <xf numFmtId="3" fontId="0" fillId="0" borderId="10" xfId="0" applyNumberFormat="1" applyFont="1" applyBorder="1" applyAlignment="1" applyProtection="1">
      <alignment vertical="center" wrapText="1"/>
    </xf>
    <xf numFmtId="0" fontId="21" fillId="35" borderId="87" xfId="0" applyNumberFormat="1" applyFont="1" applyFill="1" applyBorder="1" applyAlignment="1" applyProtection="1">
      <alignment horizontal="center" vertical="center"/>
      <protection locked="0"/>
    </xf>
    <xf numFmtId="0" fontId="21" fillId="35" borderId="87" xfId="0" applyNumberFormat="1" applyFont="1" applyFill="1" applyBorder="1" applyAlignment="1" applyProtection="1">
      <alignment horizontal="center" vertical="center"/>
    </xf>
    <xf numFmtId="3" fontId="0" fillId="35" borderId="10" xfId="0" applyNumberFormat="1" applyFill="1" applyBorder="1" applyAlignment="1" applyProtection="1">
      <alignment horizontal="center" vertical="center"/>
      <protection locked="0"/>
    </xf>
    <xf numFmtId="3" fontId="0" fillId="35" borderId="10" xfId="0" applyNumberFormat="1" applyFill="1" applyBorder="1" applyAlignment="1" applyProtection="1">
      <alignment horizontal="center" vertical="center"/>
    </xf>
    <xf numFmtId="1" fontId="21" fillId="35" borderId="10" xfId="0" applyNumberFormat="1" applyFont="1" applyFill="1" applyBorder="1" applyAlignment="1" applyProtection="1">
      <alignment horizontal="center" vertical="center"/>
    </xf>
    <xf numFmtId="0" fontId="0" fillId="35" borderId="10" xfId="0" applyNumberFormat="1" applyFill="1" applyBorder="1" applyAlignment="1" applyProtection="1">
      <alignment horizontal="center" vertical="center"/>
      <protection locked="0"/>
    </xf>
    <xf numFmtId="1" fontId="0" fillId="35" borderId="49" xfId="0" applyNumberFormat="1" applyFill="1" applyBorder="1" applyAlignment="1" applyProtection="1">
      <alignment horizontal="center" vertical="center"/>
    </xf>
    <xf numFmtId="0" fontId="21" fillId="35" borderId="10" xfId="0" applyNumberFormat="1" applyFont="1" applyFill="1" applyBorder="1" applyAlignment="1" applyProtection="1">
      <alignment horizontal="center" vertical="center"/>
      <protection locked="0"/>
    </xf>
    <xf numFmtId="0" fontId="21" fillId="35" borderId="10" xfId="0" applyNumberFormat="1" applyFont="1" applyFill="1" applyBorder="1" applyAlignment="1" applyProtection="1">
      <alignment horizontal="center" vertical="center"/>
    </xf>
    <xf numFmtId="49" fontId="21" fillId="36" borderId="10" xfId="0" applyNumberFormat="1" applyFont="1" applyFill="1" applyBorder="1" applyProtection="1">
      <protection locked="0"/>
    </xf>
    <xf numFmtId="0" fontId="175" fillId="36" borderId="87" xfId="0" applyFont="1" applyFill="1" applyBorder="1" applyAlignment="1">
      <alignment horizontal="center" wrapText="1"/>
    </xf>
    <xf numFmtId="0" fontId="133" fillId="36" borderId="10" xfId="0" applyNumberFormat="1" applyFont="1" applyFill="1" applyBorder="1" applyAlignment="1" applyProtection="1">
      <alignment horizontal="center" vertical="center"/>
      <protection locked="0"/>
    </xf>
    <xf numFmtId="0" fontId="21" fillId="36" borderId="10" xfId="0" applyNumberFormat="1" applyFont="1" applyFill="1" applyBorder="1" applyAlignment="1" applyProtection="1">
      <alignment horizontal="center" vertical="center"/>
    </xf>
    <xf numFmtId="3" fontId="21" fillId="36" borderId="10" xfId="0" applyNumberFormat="1" applyFont="1" applyFill="1" applyBorder="1" applyAlignment="1" applyProtection="1">
      <alignment horizontal="center" vertical="center"/>
    </xf>
    <xf numFmtId="1" fontId="21" fillId="36" borderId="10" xfId="0" applyNumberFormat="1" applyFont="1" applyFill="1" applyBorder="1" applyAlignment="1" applyProtection="1">
      <alignment horizontal="center" vertical="center"/>
    </xf>
    <xf numFmtId="0" fontId="21" fillId="36" borderId="10" xfId="0" applyNumberFormat="1" applyFont="1" applyFill="1" applyBorder="1" applyAlignment="1" applyProtection="1">
      <alignment horizontal="center" vertical="center"/>
      <protection locked="0"/>
    </xf>
    <xf numFmtId="1" fontId="21" fillId="36" borderId="49" xfId="0" applyNumberFormat="1" applyFont="1" applyFill="1" applyBorder="1" applyAlignment="1" applyProtection="1">
      <alignment horizontal="center" vertical="center"/>
    </xf>
    <xf numFmtId="49" fontId="21" fillId="36" borderId="10" xfId="0" applyNumberFormat="1" applyFont="1" applyFill="1" applyBorder="1" applyAlignment="1" applyProtection="1">
      <alignment horizontal="left"/>
      <protection locked="0"/>
    </xf>
    <xf numFmtId="0" fontId="129" fillId="36" borderId="87" xfId="0" applyFont="1" applyFill="1" applyBorder="1" applyAlignment="1">
      <alignment horizontal="center" wrapText="1"/>
    </xf>
    <xf numFmtId="0" fontId="133" fillId="36" borderId="10" xfId="0" applyFont="1" applyFill="1" applyBorder="1" applyAlignment="1">
      <alignment horizontal="center" vertical="center"/>
    </xf>
    <xf numFmtId="3" fontId="133" fillId="36" borderId="10" xfId="0" applyNumberFormat="1" applyFont="1" applyFill="1" applyBorder="1" applyAlignment="1">
      <alignment horizontal="center" vertical="center"/>
    </xf>
    <xf numFmtId="0" fontId="94" fillId="0" borderId="0" xfId="0" applyFont="1" applyProtection="1"/>
    <xf numFmtId="164" fontId="1" fillId="0" borderId="14" xfId="59" applyFont="1" applyFill="1" applyBorder="1" applyAlignment="1" applyProtection="1">
      <alignment vertical="center"/>
    </xf>
    <xf numFmtId="164" fontId="80" fillId="0" borderId="14" xfId="59" applyFont="1" applyFill="1" applyBorder="1" applyAlignment="1" applyProtection="1">
      <alignment horizontal="left" vertical="center"/>
    </xf>
    <xf numFmtId="164" fontId="21" fillId="0" borderId="14" xfId="59" applyFont="1" applyFill="1" applyBorder="1" applyAlignment="1" applyProtection="1">
      <alignment vertical="center"/>
    </xf>
    <xf numFmtId="164" fontId="21" fillId="26" borderId="89" xfId="59" applyFont="1" applyFill="1" applyBorder="1" applyAlignment="1" applyProtection="1">
      <alignment vertical="center"/>
    </xf>
    <xf numFmtId="164" fontId="1" fillId="0" borderId="0" xfId="59" applyFont="1" applyFill="1" applyBorder="1" applyAlignment="1" applyProtection="1">
      <alignment vertical="center"/>
    </xf>
    <xf numFmtId="0" fontId="25" fillId="0" borderId="85" xfId="0" applyNumberFormat="1" applyFont="1" applyFill="1" applyBorder="1" applyAlignment="1" applyProtection="1">
      <alignment horizontal="center" vertical="center" wrapText="1"/>
    </xf>
    <xf numFmtId="0" fontId="25" fillId="0" borderId="86" xfId="0" applyNumberFormat="1" applyFont="1" applyFill="1" applyBorder="1" applyAlignment="1" applyProtection="1">
      <alignment horizontal="center" vertical="center" wrapText="1"/>
    </xf>
    <xf numFmtId="0" fontId="6" fillId="0" borderId="0" xfId="0" applyFont="1" applyFill="1" applyBorder="1" applyAlignment="1" applyProtection="1">
      <alignment horizontal="center" vertical="center"/>
    </xf>
    <xf numFmtId="164" fontId="80" fillId="0" borderId="18" xfId="59" applyFont="1" applyFill="1" applyBorder="1" applyAlignment="1" applyProtection="1">
      <alignment vertical="center"/>
    </xf>
    <xf numFmtId="164" fontId="21" fillId="0" borderId="18" xfId="59" applyFont="1" applyFill="1" applyBorder="1" applyAlignment="1" applyProtection="1">
      <alignment vertical="center"/>
    </xf>
    <xf numFmtId="164" fontId="21" fillId="0" borderId="18" xfId="59" applyFont="1" applyFill="1" applyBorder="1" applyAlignment="1" applyProtection="1">
      <alignment horizontal="center" vertical="center"/>
    </xf>
    <xf numFmtId="164" fontId="21" fillId="25" borderId="91" xfId="59" applyFont="1" applyFill="1" applyBorder="1" applyAlignment="1" applyProtection="1">
      <alignment horizontal="center" vertical="center"/>
    </xf>
    <xf numFmtId="0" fontId="1" fillId="0" borderId="0" xfId="0" applyFont="1" applyFill="1" applyBorder="1" applyAlignment="1" applyProtection="1">
      <alignment horizontal="center"/>
    </xf>
    <xf numFmtId="0" fontId="38" fillId="0" borderId="0" xfId="0" applyFont="1" applyFill="1" applyBorder="1" applyAlignment="1" applyProtection="1">
      <alignment horizontal="center" vertical="center"/>
    </xf>
    <xf numFmtId="15" fontId="1" fillId="0" borderId="0" xfId="0" applyNumberFormat="1" applyFont="1" applyFill="1" applyBorder="1" applyAlignment="1" applyProtection="1">
      <alignment horizontal="left"/>
    </xf>
    <xf numFmtId="9" fontId="1" fillId="0" borderId="0" xfId="61" applyFont="1" applyBorder="1" applyProtection="1"/>
    <xf numFmtId="164" fontId="1" fillId="0" borderId="0" xfId="62" applyFont="1" applyFill="1" applyBorder="1" applyProtection="1"/>
    <xf numFmtId="164" fontId="80" fillId="0" borderId="25" xfId="59" applyFont="1" applyFill="1" applyBorder="1" applyAlignment="1" applyProtection="1">
      <alignment vertical="center"/>
    </xf>
    <xf numFmtId="164" fontId="21" fillId="0" borderId="25" xfId="59" applyFont="1" applyFill="1" applyBorder="1" applyAlignment="1" applyProtection="1">
      <alignment vertical="center"/>
    </xf>
    <xf numFmtId="0" fontId="21" fillId="0" borderId="25" xfId="0" applyFont="1" applyBorder="1" applyProtection="1"/>
    <xf numFmtId="0" fontId="21" fillId="0" borderId="25" xfId="0" applyFont="1" applyBorder="1"/>
    <xf numFmtId="0" fontId="21" fillId="22" borderId="92" xfId="0" applyFont="1" applyFill="1" applyBorder="1"/>
    <xf numFmtId="0" fontId="2" fillId="0" borderId="10" xfId="0" applyFont="1" applyFill="1" applyBorder="1" applyAlignment="1" applyProtection="1">
      <alignment horizontal="center"/>
    </xf>
    <xf numFmtId="0" fontId="2" fillId="24" borderId="10" xfId="0" applyFont="1" applyFill="1" applyBorder="1" applyAlignment="1" applyProtection="1">
      <alignment horizontal="center"/>
    </xf>
    <xf numFmtId="3" fontId="2" fillId="0" borderId="10" xfId="0" applyNumberFormat="1" applyFont="1" applyFill="1" applyBorder="1" applyAlignment="1" applyProtection="1">
      <alignment vertical="center"/>
    </xf>
    <xf numFmtId="0" fontId="2" fillId="0" borderId="90" xfId="0" applyFont="1" applyFill="1" applyBorder="1" applyAlignment="1" applyProtection="1">
      <alignment horizontal="center"/>
    </xf>
    <xf numFmtId="3" fontId="2" fillId="24" borderId="10" xfId="0" applyNumberFormat="1" applyFont="1" applyFill="1" applyBorder="1" applyAlignment="1" applyProtection="1">
      <alignment vertical="center"/>
    </xf>
    <xf numFmtId="0" fontId="2" fillId="0" borderId="87" xfId="0" applyFont="1" applyFill="1" applyBorder="1" applyAlignment="1" applyProtection="1">
      <alignment horizontal="center"/>
    </xf>
    <xf numFmtId="9" fontId="2" fillId="0" borderId="10" xfId="0" applyNumberFormat="1" applyFont="1" applyFill="1" applyBorder="1" applyAlignment="1" applyProtection="1">
      <alignment vertical="center"/>
    </xf>
    <xf numFmtId="0" fontId="2" fillId="0" borderId="54" xfId="0" applyFont="1" applyFill="1" applyBorder="1" applyAlignment="1" applyProtection="1">
      <alignment horizontal="center"/>
    </xf>
    <xf numFmtId="3" fontId="2" fillId="0" borderId="54" xfId="0" applyNumberFormat="1" applyFont="1" applyFill="1" applyBorder="1" applyAlignment="1" applyProtection="1">
      <alignment vertical="center"/>
    </xf>
    <xf numFmtId="9" fontId="2" fillId="0" borderId="54" xfId="0" applyNumberFormat="1" applyFont="1" applyFill="1" applyBorder="1" applyAlignment="1" applyProtection="1">
      <alignment vertical="center"/>
    </xf>
    <xf numFmtId="0" fontId="81" fillId="0" borderId="0" xfId="0" applyFont="1" applyFill="1" applyBorder="1" applyProtection="1"/>
    <xf numFmtId="164" fontId="34" fillId="0" borderId="0" xfId="50" applyFont="1" applyFill="1" applyBorder="1" applyProtection="1"/>
    <xf numFmtId="0" fontId="100" fillId="0" borderId="0" xfId="0" applyFont="1" applyAlignment="1"/>
    <xf numFmtId="0" fontId="1" fillId="0" borderId="10" xfId="0" applyFont="1" applyBorder="1"/>
    <xf numFmtId="175" fontId="134" fillId="29" borderId="10" xfId="0" applyNumberFormat="1" applyFont="1" applyFill="1" applyBorder="1" applyAlignment="1" applyProtection="1">
      <alignment horizontal="right" vertical="center" wrapText="1"/>
      <protection locked="0"/>
    </xf>
    <xf numFmtId="175" fontId="134" fillId="0" borderId="10" xfId="0" applyNumberFormat="1" applyFont="1" applyFill="1" applyBorder="1" applyAlignment="1" applyProtection="1">
      <alignment vertical="center"/>
    </xf>
    <xf numFmtId="1" fontId="176" fillId="25" borderId="10" xfId="0" applyNumberFormat="1" applyFont="1" applyFill="1" applyBorder="1" applyAlignment="1" applyProtection="1">
      <alignment horizontal="center"/>
      <protection locked="0"/>
    </xf>
    <xf numFmtId="0" fontId="176" fillId="25" borderId="45" xfId="0" applyNumberFormat="1" applyFont="1" applyFill="1" applyBorder="1" applyAlignment="1" applyProtection="1">
      <alignment horizontal="center"/>
      <protection locked="0"/>
    </xf>
    <xf numFmtId="0" fontId="21" fillId="25" borderId="57" xfId="0" applyNumberFormat="1" applyFont="1" applyFill="1" applyBorder="1" applyAlignment="1" applyProtection="1">
      <alignment horizontal="center"/>
      <protection locked="0"/>
    </xf>
    <xf numFmtId="1" fontId="176" fillId="36" borderId="10" xfId="0" applyNumberFormat="1" applyFont="1" applyFill="1" applyBorder="1" applyAlignment="1" applyProtection="1">
      <alignment horizontal="center"/>
      <protection locked="0"/>
    </xf>
    <xf numFmtId="0" fontId="176" fillId="36" borderId="10" xfId="0" applyNumberFormat="1" applyFont="1" applyFill="1" applyBorder="1" applyAlignment="1" applyProtection="1">
      <alignment horizontal="center"/>
    </xf>
    <xf numFmtId="0" fontId="176" fillId="36" borderId="10" xfId="0" applyNumberFormat="1" applyFont="1" applyFill="1" applyBorder="1" applyAlignment="1" applyProtection="1">
      <alignment horizontal="center"/>
      <protection locked="0"/>
    </xf>
    <xf numFmtId="1" fontId="28" fillId="54" borderId="10" xfId="0" applyNumberFormat="1" applyFont="1" applyFill="1" applyBorder="1"/>
    <xf numFmtId="1" fontId="28" fillId="54" borderId="49" xfId="0" applyNumberFormat="1" applyFont="1" applyFill="1" applyBorder="1"/>
    <xf numFmtId="0" fontId="28" fillId="54" borderId="10" xfId="0" applyFont="1" applyFill="1" applyBorder="1"/>
    <xf numFmtId="1" fontId="28" fillId="55" borderId="10" xfId="0" applyNumberFormat="1" applyFont="1" applyFill="1" applyBorder="1"/>
    <xf numFmtId="1" fontId="28" fillId="55" borderId="90" xfId="0" applyNumberFormat="1" applyFont="1" applyFill="1" applyBorder="1"/>
    <xf numFmtId="3" fontId="134" fillId="22" borderId="10" xfId="0" applyNumberFormat="1" applyFont="1" applyFill="1" applyBorder="1" applyAlignment="1" applyProtection="1">
      <alignment vertical="center" wrapText="1"/>
      <protection locked="0"/>
    </xf>
    <xf numFmtId="0" fontId="98" fillId="36" borderId="87" xfId="0" applyFont="1" applyFill="1" applyBorder="1" applyAlignment="1">
      <alignment horizontal="center" wrapText="1"/>
    </xf>
    <xf numFmtId="0" fontId="21" fillId="36" borderId="87" xfId="0" applyFont="1" applyFill="1" applyBorder="1" applyAlignment="1">
      <alignment horizontal="center" wrapText="1"/>
    </xf>
    <xf numFmtId="3" fontId="21" fillId="36" borderId="10" xfId="0" applyNumberFormat="1" applyFont="1" applyFill="1" applyBorder="1" applyAlignment="1">
      <alignment horizontal="center" vertical="center"/>
    </xf>
    <xf numFmtId="0" fontId="21" fillId="36" borderId="10" xfId="0" applyFont="1" applyFill="1" applyBorder="1" applyAlignment="1">
      <alignment horizontal="center" vertical="center"/>
    </xf>
    <xf numFmtId="0" fontId="21" fillId="0" borderId="0" xfId="0" applyFont="1" applyBorder="1" applyProtection="1"/>
    <xf numFmtId="0" fontId="21" fillId="0" borderId="0" xfId="0" applyFont="1" applyFill="1" applyBorder="1"/>
    <xf numFmtId="0" fontId="21" fillId="0" borderId="0" xfId="0" applyFont="1" applyBorder="1"/>
    <xf numFmtId="0" fontId="21" fillId="0" borderId="0" xfId="0" applyFont="1" applyFill="1"/>
    <xf numFmtId="0" fontId="133" fillId="36" borderId="87" xfId="0" applyFont="1" applyFill="1" applyBorder="1" applyAlignment="1">
      <alignment horizontal="center" wrapText="1"/>
    </xf>
    <xf numFmtId="3" fontId="133" fillId="36" borderId="10" xfId="0" applyNumberFormat="1" applyFont="1" applyFill="1" applyBorder="1" applyAlignment="1" applyProtection="1">
      <alignment horizontal="center" vertical="center"/>
    </xf>
    <xf numFmtId="1" fontId="133" fillId="36" borderId="10" xfId="0" applyNumberFormat="1" applyFont="1" applyFill="1" applyBorder="1" applyAlignment="1" applyProtection="1">
      <alignment horizontal="center" vertical="center"/>
    </xf>
    <xf numFmtId="1" fontId="133" fillId="36" borderId="49" xfId="0" applyNumberFormat="1" applyFont="1" applyFill="1" applyBorder="1" applyAlignment="1" applyProtection="1">
      <alignment horizontal="center" vertical="center"/>
    </xf>
    <xf numFmtId="0" fontId="21" fillId="0" borderId="10" xfId="0" applyNumberFormat="1" applyFont="1" applyFill="1" applyBorder="1" applyAlignment="1" applyProtection="1">
      <alignment horizontal="center" vertical="center"/>
      <protection locked="0"/>
    </xf>
    <xf numFmtId="0" fontId="21" fillId="0" borderId="10" xfId="0" applyNumberFormat="1" applyFont="1" applyFill="1" applyBorder="1" applyAlignment="1" applyProtection="1">
      <alignment horizontal="center" vertical="center"/>
    </xf>
    <xf numFmtId="3" fontId="0" fillId="0" borderId="10" xfId="0" applyNumberFormat="1" applyFill="1" applyBorder="1" applyAlignment="1" applyProtection="1">
      <alignment horizontal="center" vertical="center"/>
      <protection locked="0"/>
    </xf>
    <xf numFmtId="3" fontId="0" fillId="0" borderId="10" xfId="0" applyNumberFormat="1" applyFill="1" applyBorder="1" applyAlignment="1" applyProtection="1">
      <alignment horizontal="center" vertical="center"/>
    </xf>
    <xf numFmtId="1" fontId="21" fillId="0" borderId="10" xfId="0" applyNumberFormat="1" applyFont="1" applyFill="1" applyBorder="1" applyAlignment="1" applyProtection="1">
      <alignment horizontal="center" vertical="center"/>
    </xf>
    <xf numFmtId="0" fontId="0" fillId="0" borderId="10" xfId="0" applyNumberFormat="1" applyFill="1" applyBorder="1" applyAlignment="1" applyProtection="1">
      <alignment horizontal="center" vertical="center"/>
      <protection locked="0"/>
    </xf>
    <xf numFmtId="1" fontId="0" fillId="0" borderId="49" xfId="0" applyNumberFormat="1" applyFill="1" applyBorder="1" applyAlignment="1" applyProtection="1">
      <alignment horizontal="center" vertical="center"/>
    </xf>
    <xf numFmtId="49" fontId="0" fillId="0" borderId="10" xfId="0" applyNumberFormat="1" applyFill="1" applyBorder="1" applyAlignment="1" applyProtection="1">
      <alignment horizontal="left"/>
      <protection locked="0"/>
    </xf>
    <xf numFmtId="49" fontId="0" fillId="0" borderId="90" xfId="0" applyNumberFormat="1" applyFill="1" applyBorder="1" applyAlignment="1" applyProtection="1">
      <alignment horizontal="left"/>
      <protection locked="0"/>
    </xf>
    <xf numFmtId="0" fontId="21" fillId="0" borderId="90" xfId="0" applyNumberFormat="1" applyFont="1" applyFill="1" applyBorder="1" applyAlignment="1" applyProtection="1">
      <alignment horizontal="center" vertical="center"/>
      <protection locked="0"/>
    </xf>
    <xf numFmtId="3" fontId="0" fillId="0" borderId="10" xfId="0" applyNumberFormat="1" applyFill="1" applyBorder="1" applyAlignment="1" applyProtection="1">
      <alignment horizontal="center" vertical="top"/>
      <protection locked="0"/>
    </xf>
    <xf numFmtId="3" fontId="0" fillId="0" borderId="10" xfId="0" applyNumberFormat="1" applyFill="1" applyBorder="1" applyAlignment="1" applyProtection="1">
      <alignment horizontal="center"/>
      <protection locked="0"/>
    </xf>
    <xf numFmtId="0" fontId="21" fillId="0" borderId="90" xfId="0" applyNumberFormat="1" applyFont="1" applyFill="1" applyBorder="1" applyAlignment="1" applyProtection="1">
      <alignment horizontal="center" vertical="center"/>
    </xf>
    <xf numFmtId="3" fontId="0" fillId="0" borderId="90" xfId="0" applyNumberFormat="1" applyFill="1" applyBorder="1" applyAlignment="1" applyProtection="1">
      <alignment horizontal="center" vertical="top"/>
      <protection locked="0"/>
    </xf>
    <xf numFmtId="1" fontId="0" fillId="0" borderId="90" xfId="0" applyNumberFormat="1" applyFill="1" applyBorder="1" applyAlignment="1" applyProtection="1">
      <alignment horizontal="center"/>
    </xf>
    <xf numFmtId="3" fontId="0" fillId="0" borderId="90" xfId="0" applyNumberFormat="1" applyFill="1" applyBorder="1" applyAlignment="1" applyProtection="1">
      <alignment horizontal="center"/>
      <protection locked="0"/>
    </xf>
    <xf numFmtId="1" fontId="21" fillId="0" borderId="90" xfId="0" applyNumberFormat="1" applyFont="1" applyFill="1" applyBorder="1" applyAlignment="1" applyProtection="1">
      <alignment horizontal="center" vertical="center"/>
    </xf>
    <xf numFmtId="0" fontId="0" fillId="0" borderId="90" xfId="0" applyNumberFormat="1" applyFill="1" applyBorder="1" applyAlignment="1" applyProtection="1">
      <alignment horizontal="center" vertical="center"/>
      <protection locked="0"/>
    </xf>
    <xf numFmtId="1" fontId="0" fillId="0" borderId="210" xfId="0" applyNumberFormat="1" applyFill="1" applyBorder="1" applyAlignment="1" applyProtection="1">
      <alignment horizontal="center" vertical="center"/>
    </xf>
    <xf numFmtId="49" fontId="0" fillId="0" borderId="57" xfId="0" applyNumberFormat="1" applyFill="1" applyBorder="1" applyAlignment="1" applyProtection="1">
      <alignment horizontal="left"/>
      <protection locked="0"/>
    </xf>
    <xf numFmtId="0" fontId="21" fillId="0" borderId="57" xfId="0" applyNumberFormat="1" applyFont="1" applyFill="1" applyBorder="1" applyAlignment="1" applyProtection="1">
      <alignment horizontal="center" vertical="center"/>
      <protection locked="0"/>
    </xf>
    <xf numFmtId="0" fontId="21" fillId="0" borderId="57" xfId="0" applyNumberFormat="1" applyFont="1" applyFill="1" applyBorder="1" applyAlignment="1" applyProtection="1">
      <alignment horizontal="center" vertical="center"/>
    </xf>
    <xf numFmtId="3" fontId="0" fillId="0" borderId="57" xfId="0" applyNumberFormat="1" applyFill="1" applyBorder="1" applyAlignment="1" applyProtection="1">
      <alignment horizontal="center" vertical="top"/>
      <protection locked="0"/>
    </xf>
    <xf numFmtId="1" fontId="0" fillId="0" borderId="57" xfId="0" applyNumberFormat="1" applyFill="1" applyBorder="1" applyAlignment="1" applyProtection="1">
      <alignment horizontal="center"/>
    </xf>
    <xf numFmtId="3" fontId="0" fillId="0" borderId="57" xfId="0" applyNumberFormat="1" applyFill="1" applyBorder="1" applyAlignment="1" applyProtection="1">
      <alignment horizontal="center"/>
      <protection locked="0"/>
    </xf>
    <xf numFmtId="1" fontId="21" fillId="0" borderId="57" xfId="0" applyNumberFormat="1" applyFont="1" applyFill="1" applyBorder="1" applyAlignment="1" applyProtection="1">
      <alignment horizontal="center" vertical="center"/>
    </xf>
    <xf numFmtId="0" fontId="0" fillId="0" borderId="57" xfId="0" applyNumberFormat="1" applyFill="1" applyBorder="1" applyAlignment="1" applyProtection="1">
      <alignment horizontal="center" vertical="center"/>
      <protection locked="0"/>
    </xf>
    <xf numFmtId="1" fontId="0" fillId="0" borderId="52" xfId="0" applyNumberFormat="1" applyFill="1" applyBorder="1" applyAlignment="1" applyProtection="1">
      <alignment horizontal="center" vertical="center"/>
    </xf>
    <xf numFmtId="0" fontId="0" fillId="0" borderId="0" xfId="0" applyAlignment="1"/>
    <xf numFmtId="0" fontId="62" fillId="0" borderId="41" xfId="0" applyFont="1" applyBorder="1" applyAlignment="1" applyProtection="1">
      <alignment horizontal="left" vertical="center" wrapText="1"/>
      <protection locked="0"/>
    </xf>
    <xf numFmtId="0" fontId="62" fillId="0" borderId="42" xfId="0" applyFont="1" applyBorder="1" applyAlignment="1" applyProtection="1">
      <alignment horizontal="left" vertical="center" wrapText="1"/>
      <protection locked="0"/>
    </xf>
    <xf numFmtId="0" fontId="62" fillId="0" borderId="43" xfId="0" applyFont="1" applyBorder="1" applyAlignment="1" applyProtection="1">
      <alignment horizontal="left" vertical="center" wrapText="1"/>
      <protection locked="0"/>
    </xf>
    <xf numFmtId="0" fontId="86" fillId="0" borderId="42" xfId="0" applyFont="1" applyBorder="1" applyAlignment="1">
      <alignment vertical="center" wrapText="1"/>
    </xf>
    <xf numFmtId="0" fontId="0" fillId="0" borderId="0" xfId="0" applyBorder="1" applyAlignment="1">
      <alignment horizontal="center"/>
    </xf>
    <xf numFmtId="0" fontId="0" fillId="0" borderId="0" xfId="0" applyAlignment="1" applyProtection="1"/>
    <xf numFmtId="49" fontId="0" fillId="0" borderId="41" xfId="0" applyNumberFormat="1" applyBorder="1" applyAlignment="1" applyProtection="1">
      <alignment horizontal="center"/>
      <protection locked="0"/>
    </xf>
    <xf numFmtId="49" fontId="0" fillId="0" borderId="43" xfId="0" applyNumberFormat="1" applyBorder="1" applyAlignment="1" applyProtection="1">
      <alignment horizontal="center"/>
      <protection locked="0"/>
    </xf>
    <xf numFmtId="0" fontId="94" fillId="0" borderId="0" xfId="0" applyFont="1" applyAlignment="1" applyProtection="1">
      <alignment horizontal="right"/>
    </xf>
    <xf numFmtId="15" fontId="0" fillId="0" borderId="10" xfId="56" applyNumberFormat="1" applyFont="1" applyFill="1" applyBorder="1" applyAlignment="1" applyProtection="1">
      <alignment horizontal="center"/>
      <protection locked="0"/>
    </xf>
    <xf numFmtId="0" fontId="94" fillId="0" borderId="47" xfId="0" applyFont="1" applyBorder="1" applyAlignment="1" applyProtection="1">
      <alignment horizontal="right"/>
    </xf>
    <xf numFmtId="49" fontId="0" fillId="0" borderId="42" xfId="0" applyNumberFormat="1" applyBorder="1" applyAlignment="1" applyProtection="1">
      <alignment horizontal="center"/>
      <protection locked="0"/>
    </xf>
    <xf numFmtId="0" fontId="94" fillId="0" borderId="0" xfId="0" applyFont="1" applyBorder="1" applyAlignment="1" applyProtection="1">
      <alignment horizontal="right"/>
    </xf>
    <xf numFmtId="49" fontId="0" fillId="0" borderId="10" xfId="0" applyNumberFormat="1" applyBorder="1" applyAlignment="1" applyProtection="1">
      <alignment horizontal="center"/>
      <protection locked="0"/>
    </xf>
    <xf numFmtId="164" fontId="24" fillId="25" borderId="38" xfId="56" applyFont="1" applyFill="1" applyBorder="1" applyAlignment="1" applyProtection="1">
      <alignment horizontal="center"/>
    </xf>
    <xf numFmtId="164" fontId="1" fillId="0" borderId="38" xfId="56" applyFont="1" applyBorder="1" applyAlignment="1" applyProtection="1">
      <alignment horizontal="right"/>
    </xf>
    <xf numFmtId="164" fontId="20" fillId="0" borderId="0" xfId="49" applyFont="1" applyFill="1" applyAlignment="1" applyProtection="1">
      <alignment horizontal="right" vertical="center"/>
    </xf>
    <xf numFmtId="15" fontId="24" fillId="25" borderId="38" xfId="56" applyNumberFormat="1" applyFont="1" applyFill="1" applyBorder="1" applyAlignment="1" applyProtection="1">
      <alignment horizontal="center"/>
    </xf>
    <xf numFmtId="164" fontId="28" fillId="0" borderId="0" xfId="0" applyNumberFormat="1" applyFont="1" applyAlignment="1" applyProtection="1">
      <alignment horizontal="right"/>
    </xf>
    <xf numFmtId="15" fontId="28" fillId="0" borderId="0" xfId="0" applyNumberFormat="1" applyFont="1" applyAlignment="1" applyProtection="1">
      <alignment horizontal="right"/>
    </xf>
    <xf numFmtId="164" fontId="14" fillId="0" borderId="0" xfId="0" applyNumberFormat="1" applyFont="1" applyAlignment="1" applyProtection="1">
      <alignment horizontal="center"/>
    </xf>
    <xf numFmtId="164" fontId="28" fillId="0" borderId="0" xfId="0" applyNumberFormat="1" applyFont="1" applyAlignment="1">
      <alignment horizontal="right"/>
    </xf>
    <xf numFmtId="164" fontId="35" fillId="0" borderId="0" xfId="0" applyNumberFormat="1" applyFont="1" applyAlignment="1">
      <alignment horizontal="left" vertical="center" wrapText="1"/>
    </xf>
    <xf numFmtId="0" fontId="14" fillId="0" borderId="0" xfId="0" applyFont="1" applyBorder="1" applyAlignment="1">
      <alignment horizontal="center"/>
    </xf>
    <xf numFmtId="0" fontId="30" fillId="22" borderId="0" xfId="0" applyFont="1" applyFill="1" applyBorder="1" applyAlignment="1" applyProtection="1">
      <alignment horizontal="left" vertical="top" wrapText="1"/>
      <protection locked="0"/>
    </xf>
    <xf numFmtId="0" fontId="83" fillId="0" borderId="0" xfId="0" applyFont="1" applyAlignment="1">
      <alignment horizontal="left" wrapText="1"/>
    </xf>
    <xf numFmtId="164" fontId="100" fillId="0" borderId="0" xfId="0" applyNumberFormat="1" applyFont="1" applyAlignment="1" applyProtection="1">
      <alignment horizontal="center"/>
    </xf>
    <xf numFmtId="0" fontId="0" fillId="0" borderId="0" xfId="0" applyAlignment="1">
      <alignment horizontal="center"/>
    </xf>
    <xf numFmtId="0" fontId="34" fillId="0" borderId="10" xfId="0" applyFont="1" applyBorder="1" applyAlignment="1" applyProtection="1">
      <alignment horizontal="center" vertical="center" wrapText="1"/>
    </xf>
    <xf numFmtId="0" fontId="75" fillId="21" borderId="13" xfId="52" applyNumberFormat="1" applyFont="1" applyFill="1" applyBorder="1" applyAlignment="1">
      <alignment horizontal="center" vertical="center" wrapText="1"/>
    </xf>
    <xf numFmtId="0" fontId="33" fillId="0" borderId="0" xfId="0" applyFont="1" applyAlignment="1">
      <alignment horizontal="center"/>
    </xf>
    <xf numFmtId="1" fontId="28" fillId="55" borderId="266" xfId="0" applyNumberFormat="1" applyFont="1" applyFill="1" applyBorder="1"/>
    <xf numFmtId="1" fontId="28" fillId="55" borderId="267" xfId="0" applyNumberFormat="1" applyFont="1" applyFill="1" applyBorder="1"/>
    <xf numFmtId="1" fontId="28" fillId="55" borderId="269" xfId="0" applyNumberFormat="1" applyFont="1" applyFill="1" applyBorder="1"/>
    <xf numFmtId="1" fontId="28" fillId="55" borderId="270" xfId="0" applyNumberFormat="1" applyFont="1" applyFill="1" applyBorder="1"/>
    <xf numFmtId="0" fontId="28" fillId="55" borderId="272" xfId="0" applyFont="1" applyFill="1" applyBorder="1"/>
    <xf numFmtId="1" fontId="28" fillId="55" borderId="272" xfId="0" applyNumberFormat="1" applyFont="1" applyFill="1" applyBorder="1"/>
    <xf numFmtId="1" fontId="28" fillId="55" borderId="273" xfId="0" applyNumberFormat="1" applyFont="1" applyFill="1" applyBorder="1"/>
    <xf numFmtId="1" fontId="28" fillId="54" borderId="90" xfId="0" applyNumberFormat="1" applyFont="1" applyFill="1" applyBorder="1"/>
    <xf numFmtId="1" fontId="28" fillId="54" borderId="210" xfId="0" applyNumberFormat="1" applyFont="1" applyFill="1" applyBorder="1"/>
    <xf numFmtId="1" fontId="178" fillId="54" borderId="10" xfId="0" applyNumberFormat="1" applyFont="1" applyFill="1" applyBorder="1"/>
    <xf numFmtId="0" fontId="28" fillId="54" borderId="90" xfId="0" applyFont="1" applyFill="1" applyBorder="1" applyAlignment="1">
      <alignment wrapText="1"/>
    </xf>
    <xf numFmtId="164" fontId="33" fillId="0" borderId="0" xfId="0" applyNumberFormat="1" applyFont="1" applyAlignment="1">
      <alignment horizontal="center"/>
    </xf>
    <xf numFmtId="0" fontId="0" fillId="0" borderId="0" xfId="0" applyAlignment="1"/>
    <xf numFmtId="0" fontId="110" fillId="0" borderId="0" xfId="0" applyFont="1" applyAlignment="1">
      <alignment horizontal="center"/>
    </xf>
    <xf numFmtId="0" fontId="111" fillId="0" borderId="0" xfId="0" applyFont="1" applyAlignment="1">
      <alignment horizontal="center"/>
    </xf>
    <xf numFmtId="164" fontId="116" fillId="30" borderId="0" xfId="47" applyFont="1" applyFill="1" applyAlignment="1">
      <alignment horizontal="center" vertical="center"/>
    </xf>
    <xf numFmtId="0" fontId="62" fillId="0" borderId="41" xfId="0" applyFont="1" applyBorder="1" applyAlignment="1" applyProtection="1">
      <alignment horizontal="left" vertical="center" wrapText="1"/>
      <protection locked="0"/>
    </xf>
    <xf numFmtId="0" fontId="62" fillId="0" borderId="42" xfId="0" applyFont="1" applyBorder="1" applyAlignment="1" applyProtection="1">
      <alignment horizontal="left" vertical="center" wrapText="1"/>
      <protection locked="0"/>
    </xf>
    <xf numFmtId="0" fontId="62" fillId="0" borderId="43" xfId="0" applyFont="1" applyBorder="1" applyAlignment="1" applyProtection="1">
      <alignment horizontal="left" vertical="center" wrapText="1"/>
      <protection locked="0"/>
    </xf>
    <xf numFmtId="0" fontId="87" fillId="35" borderId="41" xfId="0" applyFont="1" applyFill="1" applyBorder="1" applyAlignment="1" applyProtection="1">
      <alignment vertical="center" wrapText="1"/>
      <protection locked="0"/>
    </xf>
    <xf numFmtId="0" fontId="87" fillId="35" borderId="42" xfId="0" applyFont="1" applyFill="1" applyBorder="1" applyAlignment="1" applyProtection="1">
      <alignment vertical="center" wrapText="1"/>
      <protection locked="0"/>
    </xf>
    <xf numFmtId="0" fontId="87" fillId="35" borderId="43" xfId="0" applyFont="1" applyFill="1" applyBorder="1" applyAlignment="1" applyProtection="1">
      <alignment vertical="center" wrapText="1"/>
      <protection locked="0"/>
    </xf>
    <xf numFmtId="0" fontId="62" fillId="35" borderId="41" xfId="0" applyFont="1" applyFill="1" applyBorder="1" applyAlignment="1" applyProtection="1">
      <alignment horizontal="left" vertical="center" wrapText="1"/>
      <protection locked="0"/>
    </xf>
    <xf numFmtId="0" fontId="62" fillId="35" borderId="42" xfId="0" applyFont="1" applyFill="1" applyBorder="1" applyAlignment="1" applyProtection="1">
      <alignment horizontal="left" vertical="center" wrapText="1"/>
      <protection locked="0"/>
    </xf>
    <xf numFmtId="0" fontId="62" fillId="35" borderId="43" xfId="0" applyFont="1" applyFill="1" applyBorder="1" applyAlignment="1" applyProtection="1">
      <alignment horizontal="left" vertical="center" wrapText="1"/>
      <protection locked="0"/>
    </xf>
    <xf numFmtId="0" fontId="14" fillId="22" borderId="41" xfId="0" applyFont="1" applyFill="1" applyBorder="1" applyAlignment="1">
      <alignment horizontal="center" vertical="center" wrapText="1"/>
    </xf>
    <xf numFmtId="0" fontId="14" fillId="22" borderId="42" xfId="0" applyFont="1" applyFill="1" applyBorder="1" applyAlignment="1">
      <alignment horizontal="center" vertical="center"/>
    </xf>
    <xf numFmtId="0" fontId="14" fillId="22" borderId="43" xfId="0" applyFont="1" applyFill="1" applyBorder="1" applyAlignment="1">
      <alignment horizontal="center" vertical="center"/>
    </xf>
    <xf numFmtId="0" fontId="24" fillId="22" borderId="41" xfId="0" applyFont="1" applyFill="1" applyBorder="1" applyAlignment="1">
      <alignment horizontal="center" vertical="center"/>
    </xf>
    <xf numFmtId="0" fontId="24" fillId="22" borderId="42" xfId="0" applyFont="1" applyFill="1" applyBorder="1" applyAlignment="1">
      <alignment horizontal="center" vertical="center"/>
    </xf>
    <xf numFmtId="0" fontId="24" fillId="22" borderId="43" xfId="0" applyFont="1" applyFill="1" applyBorder="1" applyAlignment="1">
      <alignment horizontal="center" vertical="center"/>
    </xf>
    <xf numFmtId="0" fontId="87" fillId="0" borderId="41" xfId="0" applyFont="1" applyFill="1" applyBorder="1" applyAlignment="1" applyProtection="1">
      <alignment vertical="center" wrapText="1"/>
      <protection locked="0"/>
    </xf>
    <xf numFmtId="0" fontId="87" fillId="0" borderId="42" xfId="0" applyFont="1" applyFill="1" applyBorder="1" applyAlignment="1" applyProtection="1">
      <alignment vertical="center" wrapText="1"/>
      <protection locked="0"/>
    </xf>
    <xf numFmtId="0" fontId="87" fillId="0" borderId="43" xfId="0" applyFont="1" applyFill="1" applyBorder="1" applyAlignment="1" applyProtection="1">
      <alignment vertical="center" wrapText="1"/>
      <protection locked="0"/>
    </xf>
    <xf numFmtId="0" fontId="87" fillId="0" borderId="41" xfId="0" applyFont="1" applyFill="1" applyBorder="1" applyAlignment="1" applyProtection="1">
      <alignment horizontal="left" vertical="center" wrapText="1"/>
      <protection locked="0"/>
    </xf>
    <xf numFmtId="0" fontId="87" fillId="0" borderId="42" xfId="0" applyFont="1" applyFill="1" applyBorder="1" applyAlignment="1" applyProtection="1">
      <alignment horizontal="left" vertical="center" wrapText="1"/>
      <protection locked="0"/>
    </xf>
    <xf numFmtId="0" fontId="87" fillId="0" borderId="43" xfId="0" applyFont="1" applyFill="1" applyBorder="1" applyAlignment="1" applyProtection="1">
      <alignment horizontal="left" vertical="center" wrapText="1"/>
      <protection locked="0"/>
    </xf>
    <xf numFmtId="0" fontId="87" fillId="0" borderId="42" xfId="0" applyFont="1" applyBorder="1" applyAlignment="1" applyProtection="1">
      <alignment horizontal="left" vertical="center" wrapText="1"/>
      <protection locked="0"/>
    </xf>
    <xf numFmtId="0" fontId="87" fillId="0" borderId="43" xfId="0" applyFont="1" applyBorder="1" applyAlignment="1" applyProtection="1">
      <alignment horizontal="left" vertical="center" wrapText="1"/>
      <protection locked="0"/>
    </xf>
    <xf numFmtId="0" fontId="0" fillId="0" borderId="0" xfId="0" applyBorder="1" applyAlignment="1">
      <alignment horizontal="center"/>
    </xf>
    <xf numFmtId="0" fontId="0" fillId="0" borderId="259" xfId="0" applyBorder="1" applyAlignment="1">
      <alignment horizontal="center"/>
    </xf>
    <xf numFmtId="0" fontId="62" fillId="0" borderId="41" xfId="0" applyFont="1" applyBorder="1" applyAlignment="1">
      <alignment vertical="center" wrapText="1"/>
    </xf>
    <xf numFmtId="0" fontId="62" fillId="0" borderId="42" xfId="0" applyFont="1" applyBorder="1" applyAlignment="1">
      <alignment vertical="center" wrapText="1"/>
    </xf>
    <xf numFmtId="0" fontId="62" fillId="0" borderId="43" xfId="0" applyFont="1" applyBorder="1" applyAlignment="1">
      <alignment vertical="center" wrapText="1"/>
    </xf>
    <xf numFmtId="0" fontId="0" fillId="0" borderId="0" xfId="0" applyBorder="1" applyAlignment="1">
      <alignment horizontal="center" wrapText="1"/>
    </xf>
    <xf numFmtId="0" fontId="62" fillId="0" borderId="95" xfId="0" applyFont="1" applyBorder="1" applyAlignment="1">
      <alignment horizontal="left" vertical="center" wrapText="1"/>
    </xf>
    <xf numFmtId="0" fontId="62" fillId="0" borderId="259" xfId="0" applyFont="1" applyBorder="1" applyAlignment="1">
      <alignment horizontal="left" vertical="center" wrapText="1"/>
    </xf>
    <xf numFmtId="0" fontId="62" fillId="0" borderId="96" xfId="0" applyFont="1" applyBorder="1" applyAlignment="1">
      <alignment horizontal="left" vertical="center" wrapText="1"/>
    </xf>
    <xf numFmtId="0" fontId="62" fillId="0" borderId="88" xfId="0" applyFont="1" applyBorder="1" applyAlignment="1">
      <alignment horizontal="left" vertical="center" wrapText="1"/>
    </xf>
    <xf numFmtId="0" fontId="62" fillId="0" borderId="97" xfId="0" applyFont="1" applyBorder="1" applyAlignment="1">
      <alignment horizontal="left" vertical="center" wrapText="1"/>
    </xf>
    <xf numFmtId="0" fontId="62" fillId="0" borderId="98" xfId="0" applyFont="1" applyBorder="1" applyAlignment="1">
      <alignment horizontal="left" vertical="center" wrapText="1"/>
    </xf>
    <xf numFmtId="164" fontId="86" fillId="0" borderId="41" xfId="0" applyNumberFormat="1" applyFont="1" applyBorder="1" applyAlignment="1">
      <alignment horizontal="left" vertical="center" wrapText="1"/>
    </xf>
    <xf numFmtId="0" fontId="86" fillId="0" borderId="42" xfId="0" applyFont="1" applyBorder="1" applyAlignment="1">
      <alignment horizontal="left" vertical="center" wrapText="1"/>
    </xf>
    <xf numFmtId="0" fontId="86" fillId="0" borderId="43" xfId="0" applyFont="1" applyBorder="1" applyAlignment="1">
      <alignment horizontal="left" vertical="center" wrapText="1"/>
    </xf>
    <xf numFmtId="0" fontId="62" fillId="0" borderId="41" xfId="0" applyFont="1" applyBorder="1" applyAlignment="1">
      <alignment horizontal="left" vertical="center" wrapText="1"/>
    </xf>
    <xf numFmtId="0" fontId="62" fillId="0" borderId="42" xfId="0" applyFont="1" applyBorder="1" applyAlignment="1">
      <alignment horizontal="left" vertical="center" wrapText="1"/>
    </xf>
    <xf numFmtId="0" fontId="62" fillId="0" borderId="43" xfId="0" applyFont="1" applyBorder="1" applyAlignment="1">
      <alignment horizontal="left" vertical="center" wrapText="1"/>
    </xf>
    <xf numFmtId="0" fontId="87" fillId="0" borderId="42" xfId="0" applyFont="1" applyBorder="1" applyAlignment="1">
      <alignment horizontal="left" vertical="center" wrapText="1"/>
    </xf>
    <xf numFmtId="0" fontId="87" fillId="0" borderId="43" xfId="0" applyFont="1" applyBorder="1" applyAlignment="1">
      <alignment horizontal="left" vertical="center" wrapText="1"/>
    </xf>
    <xf numFmtId="0" fontId="106" fillId="0" borderId="41" xfId="0" applyFont="1" applyBorder="1" applyAlignment="1">
      <alignment horizontal="justify" vertical="center" wrapText="1"/>
    </xf>
    <xf numFmtId="0" fontId="106" fillId="0" borderId="42" xfId="0" applyFont="1" applyBorder="1" applyAlignment="1">
      <alignment horizontal="justify" vertical="center" wrapText="1"/>
    </xf>
    <xf numFmtId="0" fontId="106" fillId="0" borderId="43" xfId="0" applyFont="1" applyBorder="1" applyAlignment="1">
      <alignment horizontal="justify" vertical="center" wrapText="1"/>
    </xf>
    <xf numFmtId="0" fontId="106" fillId="0" borderId="41" xfId="0" applyFont="1" applyBorder="1" applyAlignment="1">
      <alignment horizontal="left" vertical="center" wrapText="1"/>
    </xf>
    <xf numFmtId="0" fontId="104" fillId="0" borderId="42" xfId="0" applyFont="1" applyBorder="1" applyAlignment="1">
      <alignment horizontal="left" vertical="center" wrapText="1"/>
    </xf>
    <xf numFmtId="0" fontId="104" fillId="0" borderId="43" xfId="0" applyFont="1" applyBorder="1" applyAlignment="1">
      <alignment horizontal="left" vertical="center" wrapText="1"/>
    </xf>
    <xf numFmtId="0" fontId="62" fillId="0" borderId="41" xfId="0" applyFont="1" applyFill="1" applyBorder="1" applyAlignment="1">
      <alignment horizontal="left" vertical="center" wrapText="1"/>
    </xf>
    <xf numFmtId="0" fontId="62" fillId="0" borderId="42" xfId="0" applyFont="1" applyFill="1" applyBorder="1" applyAlignment="1">
      <alignment horizontal="left" vertical="center" wrapText="1"/>
    </xf>
    <xf numFmtId="0" fontId="62" fillId="0" borderId="43" xfId="0" applyFont="1" applyFill="1" applyBorder="1" applyAlignment="1">
      <alignment horizontal="left" vertical="center" wrapText="1"/>
    </xf>
    <xf numFmtId="0" fontId="85" fillId="25" borderId="41" xfId="0" applyFont="1" applyFill="1" applyBorder="1" applyAlignment="1">
      <alignment horizontal="center"/>
    </xf>
    <xf numFmtId="0" fontId="85" fillId="25" borderId="42" xfId="0" applyFont="1" applyFill="1" applyBorder="1" applyAlignment="1">
      <alignment horizontal="center"/>
    </xf>
    <xf numFmtId="0" fontId="85" fillId="25" borderId="43" xfId="0" applyFont="1" applyFill="1" applyBorder="1" applyAlignment="1">
      <alignment horizontal="center"/>
    </xf>
    <xf numFmtId="0" fontId="87" fillId="0" borderId="41" xfId="0" applyFont="1" applyBorder="1" applyAlignment="1">
      <alignment horizontal="left" vertical="center" wrapText="1"/>
    </xf>
    <xf numFmtId="0" fontId="0" fillId="0" borderId="42" xfId="0" applyBorder="1" applyAlignment="1">
      <alignment horizontal="left"/>
    </xf>
    <xf numFmtId="0" fontId="0" fillId="0" borderId="43" xfId="0" applyBorder="1" applyAlignment="1">
      <alignment horizontal="left"/>
    </xf>
    <xf numFmtId="164" fontId="17" fillId="30" borderId="0" xfId="46" applyFont="1" applyFill="1" applyAlignment="1" applyProtection="1">
      <alignment horizontal="center" vertical="center"/>
    </xf>
    <xf numFmtId="0" fontId="84" fillId="0" borderId="0" xfId="0" applyFont="1" applyAlignment="1">
      <alignment horizontal="center"/>
    </xf>
    <xf numFmtId="0" fontId="85" fillId="26" borderId="41" xfId="0" applyFont="1" applyFill="1" applyBorder="1" applyAlignment="1">
      <alignment horizontal="center"/>
    </xf>
    <xf numFmtId="0" fontId="85" fillId="26" borderId="42" xfId="0" applyFont="1" applyFill="1" applyBorder="1" applyAlignment="1">
      <alignment horizontal="center"/>
    </xf>
    <xf numFmtId="0" fontId="85" fillId="26" borderId="43" xfId="0" applyFont="1" applyFill="1" applyBorder="1" applyAlignment="1">
      <alignment horizontal="center"/>
    </xf>
    <xf numFmtId="9" fontId="87" fillId="0" borderId="41" xfId="61" applyFont="1" applyBorder="1" applyAlignment="1">
      <alignment horizontal="left" vertical="center" wrapText="1"/>
    </xf>
    <xf numFmtId="9" fontId="87" fillId="0" borderId="42" xfId="61" applyFont="1" applyBorder="1" applyAlignment="1">
      <alignment horizontal="left" vertical="center" wrapText="1"/>
    </xf>
    <xf numFmtId="9" fontId="87" fillId="0" borderId="43" xfId="61" applyFont="1" applyBorder="1" applyAlignment="1">
      <alignment horizontal="left" vertical="center" wrapText="1"/>
    </xf>
    <xf numFmtId="0" fontId="86" fillId="0" borderId="42" xfId="0" applyFont="1" applyBorder="1" applyAlignment="1">
      <alignment horizontal="left" vertical="center"/>
    </xf>
    <xf numFmtId="0" fontId="86" fillId="0" borderId="43" xfId="0" applyFont="1" applyBorder="1" applyAlignment="1">
      <alignment horizontal="left" vertical="center"/>
    </xf>
    <xf numFmtId="164" fontId="86" fillId="0" borderId="41" xfId="0" applyNumberFormat="1" applyFont="1" applyBorder="1" applyAlignment="1">
      <alignment vertical="center" wrapText="1"/>
    </xf>
    <xf numFmtId="0" fontId="86" fillId="0" borderId="42" xfId="0" applyFont="1" applyBorder="1" applyAlignment="1">
      <alignment vertical="center"/>
    </xf>
    <xf numFmtId="0" fontId="86" fillId="0" borderId="43" xfId="0" applyFont="1" applyBorder="1" applyAlignment="1">
      <alignment vertical="center"/>
    </xf>
    <xf numFmtId="0" fontId="86" fillId="0" borderId="42" xfId="0" applyFont="1" applyBorder="1" applyAlignment="1">
      <alignment vertical="center" wrapText="1"/>
    </xf>
    <xf numFmtId="0" fontId="86" fillId="0" borderId="43" xfId="0" applyFont="1" applyBorder="1" applyAlignment="1">
      <alignment vertical="center" wrapText="1"/>
    </xf>
    <xf numFmtId="0" fontId="62" fillId="0" borderId="95" xfId="0" applyFont="1" applyBorder="1" applyAlignment="1">
      <alignment horizontal="justify" wrapText="1"/>
    </xf>
    <xf numFmtId="0" fontId="62" fillId="0" borderId="259" xfId="0" applyFont="1" applyBorder="1" applyAlignment="1">
      <alignment horizontal="justify" wrapText="1"/>
    </xf>
    <xf numFmtId="0" fontId="62" fillId="0" borderId="96" xfId="0" applyFont="1" applyBorder="1" applyAlignment="1">
      <alignment horizontal="justify" wrapText="1"/>
    </xf>
    <xf numFmtId="0" fontId="62" fillId="0" borderId="41" xfId="0" applyFont="1" applyBorder="1" applyAlignment="1" applyProtection="1">
      <alignment horizontal="justify" vertical="center" wrapText="1"/>
      <protection locked="0"/>
    </xf>
    <xf numFmtId="0" fontId="87" fillId="0" borderId="42" xfId="0" applyFont="1" applyBorder="1" applyAlignment="1" applyProtection="1">
      <alignment horizontal="justify" vertical="center" wrapText="1"/>
      <protection locked="0"/>
    </xf>
    <xf numFmtId="0" fontId="87" fillId="0" borderId="43" xfId="0" applyFont="1" applyBorder="1" applyAlignment="1" applyProtection="1">
      <alignment horizontal="justify" vertical="center" wrapText="1"/>
      <protection locked="0"/>
    </xf>
    <xf numFmtId="0" fontId="0" fillId="0" borderId="259" xfId="0" applyBorder="1" applyAlignment="1">
      <alignment horizontal="center" wrapText="1"/>
    </xf>
    <xf numFmtId="0" fontId="106" fillId="0" borderId="42" xfId="0" applyFont="1" applyBorder="1" applyAlignment="1">
      <alignment horizontal="left" vertical="center" wrapText="1"/>
    </xf>
    <xf numFmtId="0" fontId="106" fillId="0" borderId="43" xfId="0" applyFont="1" applyBorder="1" applyAlignment="1">
      <alignment horizontal="left" vertical="center" wrapText="1"/>
    </xf>
    <xf numFmtId="0" fontId="87" fillId="0" borderId="88" xfId="0" applyFont="1" applyBorder="1" applyAlignment="1">
      <alignment horizontal="justify" vertical="center" wrapText="1"/>
    </xf>
    <xf numFmtId="0" fontId="87" fillId="0" borderId="97" xfId="0" applyFont="1" applyBorder="1" applyAlignment="1">
      <alignment horizontal="justify" vertical="center" wrapText="1"/>
    </xf>
    <xf numFmtId="0" fontId="87" fillId="0" borderId="98" xfId="0" applyFont="1" applyBorder="1" applyAlignment="1">
      <alignment horizontal="justify" vertical="center" wrapText="1"/>
    </xf>
    <xf numFmtId="164" fontId="86" fillId="0" borderId="95" xfId="0" applyNumberFormat="1" applyFont="1" applyBorder="1" applyAlignment="1">
      <alignment vertical="center" wrapText="1"/>
    </xf>
    <xf numFmtId="0" fontId="86" fillId="0" borderId="259" xfId="0" applyFont="1" applyBorder="1" applyAlignment="1">
      <alignment vertical="center" wrapText="1"/>
    </xf>
    <xf numFmtId="0" fontId="86" fillId="0" borderId="96" xfId="0" applyFont="1" applyBorder="1" applyAlignment="1">
      <alignment vertical="center" wrapText="1"/>
    </xf>
    <xf numFmtId="0" fontId="86" fillId="0" borderId="88" xfId="0" applyFont="1" applyBorder="1" applyAlignment="1">
      <alignment vertical="center" wrapText="1"/>
    </xf>
    <xf numFmtId="0" fontId="86" fillId="0" borderId="97" xfId="0" applyFont="1" applyBorder="1" applyAlignment="1">
      <alignment vertical="center" wrapText="1"/>
    </xf>
    <xf numFmtId="0" fontId="86" fillId="0" borderId="98" xfId="0" applyFont="1" applyBorder="1" applyAlignment="1">
      <alignment vertical="center" wrapText="1"/>
    </xf>
    <xf numFmtId="0" fontId="62" fillId="0" borderId="42" xfId="0" applyFont="1" applyBorder="1" applyAlignment="1" applyProtection="1">
      <alignment horizontal="justify" vertical="center" wrapText="1"/>
      <protection locked="0"/>
    </xf>
    <xf numFmtId="0" fontId="62" fillId="0" borderId="43" xfId="0" applyFont="1" applyBorder="1" applyAlignment="1" applyProtection="1">
      <alignment horizontal="justify" vertical="center" wrapText="1"/>
      <protection locked="0"/>
    </xf>
    <xf numFmtId="0" fontId="92" fillId="0" borderId="41" xfId="0" applyFont="1" applyFill="1" applyBorder="1" applyAlignment="1" applyProtection="1">
      <alignment vertical="center" wrapText="1"/>
      <protection locked="0"/>
    </xf>
    <xf numFmtId="0" fontId="92" fillId="0" borderId="42" xfId="0" applyFont="1" applyFill="1" applyBorder="1" applyAlignment="1" applyProtection="1">
      <alignment vertical="center" wrapText="1"/>
      <protection locked="0"/>
    </xf>
    <xf numFmtId="0" fontId="92" fillId="0" borderId="43" xfId="0" applyFont="1" applyFill="1" applyBorder="1" applyAlignment="1" applyProtection="1">
      <alignment vertical="center" wrapText="1"/>
      <protection locked="0"/>
    </xf>
    <xf numFmtId="0" fontId="62" fillId="0" borderId="41" xfId="0" applyNumberFormat="1" applyFont="1" applyBorder="1" applyAlignment="1" applyProtection="1">
      <alignment horizontal="left" vertical="center" wrapText="1"/>
      <protection locked="0"/>
    </xf>
    <xf numFmtId="0" fontId="62" fillId="0" borderId="42" xfId="0" applyNumberFormat="1" applyFont="1" applyBorder="1" applyAlignment="1" applyProtection="1">
      <alignment horizontal="left" vertical="center" wrapText="1"/>
      <protection locked="0"/>
    </xf>
    <xf numFmtId="0" fontId="62" fillId="0" borderId="43" xfId="0" applyNumberFormat="1" applyFont="1" applyBorder="1" applyAlignment="1" applyProtection="1">
      <alignment horizontal="left" vertical="center" wrapText="1"/>
      <protection locked="0"/>
    </xf>
    <xf numFmtId="0" fontId="62" fillId="0" borderId="41" xfId="0" applyFont="1" applyBorder="1" applyAlignment="1" applyProtection="1">
      <alignment horizontal="center" vertical="center" wrapText="1"/>
      <protection locked="0"/>
    </xf>
    <xf numFmtId="0" fontId="62" fillId="0" borderId="42" xfId="0" applyFont="1" applyBorder="1" applyAlignment="1" applyProtection="1">
      <alignment horizontal="center" vertical="center" wrapText="1"/>
      <protection locked="0"/>
    </xf>
    <xf numFmtId="0" fontId="62" fillId="0" borderId="43" xfId="0" applyFont="1" applyBorder="1" applyAlignment="1" applyProtection="1">
      <alignment horizontal="center" vertical="center" wrapText="1"/>
      <protection locked="0"/>
    </xf>
    <xf numFmtId="0" fontId="62" fillId="0" borderId="41" xfId="0" applyFont="1" applyFill="1" applyBorder="1" applyAlignment="1" applyProtection="1">
      <alignment horizontal="left" vertical="center" wrapText="1"/>
      <protection locked="0"/>
    </xf>
    <xf numFmtId="0" fontId="62" fillId="0" borderId="42" xfId="0" applyFont="1" applyFill="1" applyBorder="1" applyAlignment="1" applyProtection="1">
      <alignment horizontal="left" vertical="center" wrapText="1"/>
      <protection locked="0"/>
    </xf>
    <xf numFmtId="0" fontId="62" fillId="0" borderId="43" xfId="0" applyFont="1" applyFill="1" applyBorder="1" applyAlignment="1" applyProtection="1">
      <alignment horizontal="left" vertical="center" wrapText="1"/>
      <protection locked="0"/>
    </xf>
    <xf numFmtId="0" fontId="0" fillId="0" borderId="42" xfId="0" applyFont="1" applyBorder="1" applyAlignment="1">
      <alignment horizontal="justify" vertical="center" wrapText="1"/>
    </xf>
    <xf numFmtId="0" fontId="0" fillId="0" borderId="43" xfId="0" applyFont="1" applyBorder="1" applyAlignment="1">
      <alignment horizontal="justify" vertical="center" wrapText="1"/>
    </xf>
    <xf numFmtId="0" fontId="0" fillId="0" borderId="42" xfId="0" applyBorder="1" applyAlignment="1">
      <alignment horizontal="left" vertical="center" wrapText="1"/>
    </xf>
    <xf numFmtId="0" fontId="0" fillId="0" borderId="43" xfId="0" applyBorder="1" applyAlignment="1">
      <alignment horizontal="left" vertical="center" wrapText="1"/>
    </xf>
    <xf numFmtId="0" fontId="62" fillId="0" borderId="41" xfId="0" applyFont="1" applyBorder="1" applyAlignment="1" applyProtection="1">
      <alignment horizontal="justify" vertical="top" wrapText="1"/>
      <protection locked="0"/>
    </xf>
    <xf numFmtId="0" fontId="0" fillId="0" borderId="42" xfId="0" applyFont="1" applyBorder="1" applyAlignment="1">
      <alignment horizontal="justify" vertical="top" wrapText="1"/>
    </xf>
    <xf numFmtId="0" fontId="0" fillId="0" borderId="43" xfId="0" applyFont="1" applyBorder="1" applyAlignment="1">
      <alignment horizontal="justify" vertical="top"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0" fillId="0" borderId="43" xfId="0" applyBorder="1" applyAlignment="1">
      <alignment horizontal="center" vertical="center" wrapText="1"/>
    </xf>
    <xf numFmtId="0" fontId="24" fillId="22" borderId="41" xfId="0" applyFont="1" applyFill="1" applyBorder="1" applyAlignment="1">
      <alignment horizontal="center"/>
    </xf>
    <xf numFmtId="0" fontId="24" fillId="22" borderId="42" xfId="0" applyFont="1" applyFill="1" applyBorder="1" applyAlignment="1">
      <alignment horizontal="center"/>
    </xf>
    <xf numFmtId="0" fontId="24" fillId="22" borderId="43" xfId="0" applyFont="1" applyFill="1" applyBorder="1" applyAlignment="1">
      <alignment horizontal="center"/>
    </xf>
    <xf numFmtId="0" fontId="24" fillId="22" borderId="41" xfId="0" applyFont="1" applyFill="1" applyBorder="1" applyAlignment="1">
      <alignment horizontal="center" wrapText="1"/>
    </xf>
    <xf numFmtId="0" fontId="24" fillId="22" borderId="42" xfId="0" applyFont="1" applyFill="1" applyBorder="1" applyAlignment="1">
      <alignment horizontal="center" wrapText="1"/>
    </xf>
    <xf numFmtId="0" fontId="24" fillId="22" borderId="43" xfId="0" applyFont="1" applyFill="1" applyBorder="1" applyAlignment="1">
      <alignment horizontal="center" wrapText="1"/>
    </xf>
    <xf numFmtId="0" fontId="0" fillId="0" borderId="42" xfId="0" applyBorder="1" applyAlignment="1">
      <alignment vertical="center" wrapText="1"/>
    </xf>
    <xf numFmtId="0" fontId="0" fillId="0" borderId="43" xfId="0" applyBorder="1" applyAlignment="1">
      <alignment vertical="center" wrapText="1"/>
    </xf>
    <xf numFmtId="0" fontId="0" fillId="0" borderId="42" xfId="0" applyBorder="1" applyAlignment="1">
      <alignment horizontal="justify" vertical="center" wrapText="1"/>
    </xf>
    <xf numFmtId="0" fontId="0" fillId="0" borderId="43" xfId="0" applyBorder="1" applyAlignment="1">
      <alignment horizontal="justify" vertical="center" wrapText="1"/>
    </xf>
    <xf numFmtId="0" fontId="24" fillId="0" borderId="41" xfId="0" applyFont="1" applyBorder="1" applyAlignment="1">
      <alignment horizontal="center" vertical="center" wrapText="1"/>
    </xf>
    <xf numFmtId="0" fontId="24" fillId="0" borderId="42" xfId="0" applyFont="1" applyBorder="1" applyAlignment="1">
      <alignment horizontal="center" vertical="center" wrapText="1"/>
    </xf>
    <xf numFmtId="0" fontId="24" fillId="0" borderId="43" xfId="0" applyFont="1" applyBorder="1" applyAlignment="1">
      <alignment horizontal="center" vertical="center" wrapText="1"/>
    </xf>
    <xf numFmtId="49" fontId="134" fillId="22" borderId="43" xfId="0" applyNumberFormat="1" applyFont="1" applyFill="1" applyBorder="1" applyAlignment="1" applyProtection="1">
      <alignment horizontal="center" vertical="center" wrapText="1"/>
      <protection locked="0"/>
    </xf>
    <xf numFmtId="49" fontId="134" fillId="28" borderId="111" xfId="0" applyNumberFormat="1" applyFont="1" applyFill="1" applyBorder="1" applyAlignment="1" applyProtection="1">
      <alignment horizontal="left" vertical="center" wrapText="1"/>
      <protection locked="0"/>
    </xf>
    <xf numFmtId="49" fontId="134" fillId="28" borderId="10" xfId="0" applyNumberFormat="1" applyFont="1" applyFill="1" applyBorder="1" applyAlignment="1" applyProtection="1">
      <alignment horizontal="left" vertical="center" wrapText="1"/>
      <protection locked="0"/>
    </xf>
    <xf numFmtId="49" fontId="134" fillId="28" borderId="41" xfId="0" applyNumberFormat="1" applyFont="1" applyFill="1" applyBorder="1" applyAlignment="1" applyProtection="1">
      <alignment horizontal="left" vertical="center" wrapText="1"/>
      <protection locked="0"/>
    </xf>
    <xf numFmtId="0" fontId="134" fillId="28" borderId="102" xfId="0" applyNumberFormat="1" applyFont="1" applyFill="1" applyBorder="1" applyAlignment="1" applyProtection="1">
      <alignment horizontal="center" vertical="center" wrapText="1"/>
      <protection locked="0"/>
    </xf>
    <xf numFmtId="49" fontId="134" fillId="28" borderId="43" xfId="0" applyNumberFormat="1" applyFont="1" applyFill="1" applyBorder="1" applyAlignment="1" applyProtection="1">
      <alignment horizontal="center" vertical="center" wrapText="1"/>
      <protection locked="0"/>
    </xf>
    <xf numFmtId="0" fontId="134" fillId="0" borderId="43" xfId="0" applyFont="1" applyFill="1" applyBorder="1" applyAlignment="1" applyProtection="1">
      <alignment horizontal="center" vertical="center" wrapText="1"/>
    </xf>
    <xf numFmtId="0" fontId="134" fillId="24" borderId="106" xfId="0" applyFont="1" applyFill="1" applyBorder="1" applyAlignment="1" applyProtection="1">
      <alignment horizontal="left" vertical="center" wrapText="1"/>
    </xf>
    <xf numFmtId="0" fontId="134" fillId="24" borderId="42" xfId="0" applyFont="1" applyFill="1" applyBorder="1" applyAlignment="1" applyProtection="1">
      <alignment horizontal="left" vertical="center" wrapText="1"/>
    </xf>
    <xf numFmtId="0" fontId="134" fillId="24" borderId="107" xfId="0" applyFont="1" applyFill="1" applyBorder="1" applyAlignment="1" applyProtection="1">
      <alignment horizontal="left" vertical="center" wrapText="1"/>
    </xf>
    <xf numFmtId="0" fontId="134" fillId="24" borderId="108" xfId="0" applyFont="1" applyFill="1" applyBorder="1" applyAlignment="1" applyProtection="1">
      <alignment horizontal="left" vertical="center" wrapText="1"/>
    </xf>
    <xf numFmtId="0" fontId="134" fillId="24" borderId="109" xfId="0" applyFont="1" applyFill="1" applyBorder="1" applyAlignment="1" applyProtection="1">
      <alignment horizontal="left" vertical="center" wrapText="1"/>
    </xf>
    <xf numFmtId="0" fontId="134" fillId="24" borderId="110" xfId="0" applyFont="1" applyFill="1" applyBorder="1" applyAlignment="1" applyProtection="1">
      <alignment horizontal="left" vertical="center" wrapText="1"/>
    </xf>
    <xf numFmtId="0" fontId="138" fillId="43" borderId="263" xfId="0" applyFont="1" applyFill="1" applyBorder="1" applyAlignment="1" applyProtection="1">
      <alignment horizontal="center" vertical="center"/>
      <protection locked="0"/>
    </xf>
    <xf numFmtId="0" fontId="0" fillId="0" borderId="264" xfId="0" applyBorder="1" applyAlignment="1">
      <alignment horizontal="center"/>
    </xf>
    <xf numFmtId="0" fontId="0" fillId="0" borderId="53" xfId="0" applyBorder="1" applyAlignment="1">
      <alignment horizontal="center"/>
    </xf>
    <xf numFmtId="49" fontId="134" fillId="42" borderId="111" xfId="0" applyNumberFormat="1" applyFont="1" applyFill="1" applyBorder="1" applyAlignment="1" applyProtection="1">
      <alignment horizontal="left" vertical="center" wrapText="1"/>
      <protection locked="0"/>
    </xf>
    <xf numFmtId="49" fontId="134" fillId="42" borderId="10" xfId="0" applyNumberFormat="1" applyFont="1" applyFill="1" applyBorder="1" applyAlignment="1" applyProtection="1">
      <alignment horizontal="left" vertical="center" wrapText="1"/>
      <protection locked="0"/>
    </xf>
    <xf numFmtId="49" fontId="134" fillId="42" borderId="41" xfId="0" applyNumberFormat="1" applyFont="1" applyFill="1" applyBorder="1" applyAlignment="1" applyProtection="1">
      <alignment horizontal="left" vertical="center" wrapText="1"/>
      <protection locked="0"/>
    </xf>
    <xf numFmtId="0" fontId="134" fillId="22" borderId="102" xfId="0" applyNumberFormat="1" applyFont="1" applyFill="1" applyBorder="1" applyAlignment="1" applyProtection="1">
      <alignment horizontal="center" vertical="center" wrapText="1"/>
      <protection locked="0"/>
    </xf>
    <xf numFmtId="0" fontId="134" fillId="22" borderId="106" xfId="0" applyNumberFormat="1" applyFont="1" applyFill="1" applyBorder="1" applyAlignment="1" applyProtection="1">
      <alignment horizontal="center" vertical="center" wrapText="1"/>
      <protection locked="0"/>
    </xf>
    <xf numFmtId="0" fontId="134" fillId="22" borderId="238" xfId="0" applyNumberFormat="1" applyFont="1" applyFill="1" applyBorder="1" applyAlignment="1" applyProtection="1">
      <alignment horizontal="center" vertical="center" wrapText="1"/>
      <protection locked="0"/>
    </xf>
    <xf numFmtId="0" fontId="134" fillId="22" borderId="239" xfId="0" applyNumberFormat="1" applyFont="1" applyFill="1" applyBorder="1" applyAlignment="1" applyProtection="1">
      <alignment horizontal="center" vertical="center" wrapText="1"/>
      <protection locked="0"/>
    </xf>
    <xf numFmtId="0" fontId="134" fillId="0" borderId="106" xfId="0" applyFont="1" applyFill="1" applyBorder="1" applyAlignment="1" applyProtection="1">
      <alignment horizontal="left" vertical="center" wrapText="1"/>
    </xf>
    <xf numFmtId="0" fontId="134" fillId="0" borderId="42" xfId="0" applyFont="1" applyFill="1" applyBorder="1" applyAlignment="1" applyProtection="1">
      <alignment horizontal="left" vertical="center" wrapText="1"/>
    </xf>
    <xf numFmtId="0" fontId="134" fillId="0" borderId="107" xfId="0" applyFont="1" applyFill="1" applyBorder="1" applyAlignment="1" applyProtection="1">
      <alignment horizontal="left" vertical="center" wrapText="1"/>
    </xf>
    <xf numFmtId="0" fontId="134" fillId="0" borderId="108" xfId="0" applyFont="1" applyFill="1" applyBorder="1" applyAlignment="1" applyProtection="1">
      <alignment horizontal="left" vertical="center" wrapText="1"/>
    </xf>
    <xf numFmtId="0" fontId="134" fillId="0" borderId="109" xfId="0" applyFont="1" applyFill="1" applyBorder="1" applyAlignment="1" applyProtection="1">
      <alignment horizontal="left" vertical="center" wrapText="1"/>
    </xf>
    <xf numFmtId="0" fontId="134" fillId="0" borderId="110" xfId="0" applyFont="1" applyFill="1" applyBorder="1" applyAlignment="1" applyProtection="1">
      <alignment horizontal="left" vertical="center" wrapText="1"/>
    </xf>
    <xf numFmtId="0" fontId="134" fillId="0" borderId="102" xfId="0" applyFont="1" applyFill="1" applyBorder="1" applyAlignment="1" applyProtection="1">
      <alignment horizontal="center" vertical="center" wrapText="1"/>
    </xf>
    <xf numFmtId="0" fontId="134" fillId="24" borderId="102" xfId="0" applyFont="1" applyFill="1" applyBorder="1" applyAlignment="1" applyProtection="1">
      <alignment horizontal="center" vertical="center" wrapText="1"/>
    </xf>
    <xf numFmtId="0" fontId="134" fillId="24" borderId="43" xfId="0" applyFont="1" applyFill="1" applyBorder="1" applyAlignment="1" applyProtection="1">
      <alignment horizontal="center" vertical="center" wrapText="1"/>
    </xf>
    <xf numFmtId="0" fontId="134" fillId="0" borderId="112" xfId="0" applyFont="1" applyFill="1" applyBorder="1" applyAlignment="1" applyProtection="1">
      <alignment horizontal="center" vertical="center" wrapText="1"/>
    </xf>
    <xf numFmtId="0" fontId="134" fillId="0" borderId="113" xfId="0" applyFont="1" applyFill="1" applyBorder="1" applyAlignment="1" applyProtection="1">
      <alignment horizontal="center" vertical="center" wrapText="1"/>
    </xf>
    <xf numFmtId="0" fontId="138" fillId="43" borderId="48" xfId="0" applyFont="1" applyFill="1" applyBorder="1" applyAlignment="1" applyProtection="1">
      <alignment horizontal="center" vertical="center"/>
    </xf>
    <xf numFmtId="0" fontId="138" fillId="43" borderId="263" xfId="0" applyFont="1" applyFill="1" applyBorder="1" applyAlignment="1" applyProtection="1">
      <alignment horizontal="center" vertical="center"/>
    </xf>
    <xf numFmtId="0" fontId="138" fillId="43" borderId="51" xfId="0" applyFont="1" applyFill="1" applyBorder="1" applyAlignment="1" applyProtection="1">
      <alignment horizontal="center" vertical="center"/>
    </xf>
    <xf numFmtId="49" fontId="14" fillId="0" borderId="244" xfId="0" applyNumberFormat="1" applyFont="1" applyFill="1" applyBorder="1" applyAlignment="1" applyProtection="1">
      <alignment horizontal="center"/>
    </xf>
    <xf numFmtId="49" fontId="14" fillId="0" borderId="43" xfId="0" applyNumberFormat="1" applyFont="1" applyFill="1" applyBorder="1" applyAlignment="1" applyProtection="1">
      <alignment horizontal="center"/>
    </xf>
    <xf numFmtId="49" fontId="14" fillId="0" borderId="242" xfId="0" applyNumberFormat="1" applyFont="1" applyFill="1" applyBorder="1" applyAlignment="1" applyProtection="1">
      <alignment horizontal="center"/>
    </xf>
    <xf numFmtId="49" fontId="14" fillId="0" borderId="243" xfId="0" applyNumberFormat="1" applyFont="1" applyFill="1" applyBorder="1" applyAlignment="1" applyProtection="1">
      <alignment horizontal="center"/>
    </xf>
    <xf numFmtId="9" fontId="33" fillId="0" borderId="99" xfId="61" applyFont="1" applyFill="1" applyBorder="1" applyAlignment="1" applyProtection="1">
      <alignment horizontal="center" vertical="center"/>
    </xf>
    <xf numFmtId="9" fontId="33" fillId="0" borderId="100" xfId="61" applyFont="1" applyFill="1" applyBorder="1" applyAlignment="1" applyProtection="1">
      <alignment horizontal="center" vertical="center"/>
    </xf>
    <xf numFmtId="9" fontId="33" fillId="0" borderId="101" xfId="61" applyFont="1" applyFill="1" applyBorder="1" applyAlignment="1" applyProtection="1">
      <alignment horizontal="center" vertical="center"/>
    </xf>
    <xf numFmtId="49" fontId="2" fillId="22" borderId="240" xfId="0" applyNumberFormat="1" applyFont="1" applyFill="1" applyBorder="1" applyAlignment="1" applyProtection="1">
      <alignment horizontal="center" vertical="center" wrapText="1"/>
      <protection locked="0"/>
    </xf>
    <xf numFmtId="49" fontId="2" fillId="22" borderId="121" xfId="0" applyNumberFormat="1" applyFont="1" applyFill="1" applyBorder="1" applyAlignment="1" applyProtection="1">
      <alignment horizontal="center" vertical="center" wrapText="1"/>
      <protection locked="0"/>
    </xf>
    <xf numFmtId="49" fontId="2" fillId="28" borderId="240" xfId="0" applyNumberFormat="1" applyFont="1" applyFill="1" applyBorder="1" applyAlignment="1" applyProtection="1">
      <alignment horizontal="center" vertical="center" wrapText="1"/>
      <protection locked="0"/>
    </xf>
    <xf numFmtId="49" fontId="2" fillId="28" borderId="121" xfId="0" applyNumberFormat="1" applyFont="1" applyFill="1" applyBorder="1" applyAlignment="1" applyProtection="1">
      <alignment horizontal="center" vertical="center" wrapText="1"/>
      <protection locked="0"/>
    </xf>
    <xf numFmtId="0" fontId="0" fillId="31" borderId="103" xfId="0" applyFill="1" applyBorder="1" applyAlignment="1" applyProtection="1">
      <alignment horizontal="center"/>
    </xf>
    <xf numFmtId="0" fontId="0" fillId="31" borderId="104" xfId="0" applyFill="1" applyBorder="1" applyAlignment="1" applyProtection="1">
      <alignment horizontal="center"/>
    </xf>
    <xf numFmtId="0" fontId="0" fillId="31" borderId="105" xfId="0" applyFill="1" applyBorder="1" applyAlignment="1" applyProtection="1">
      <alignment horizontal="center"/>
    </xf>
    <xf numFmtId="0" fontId="75" fillId="0" borderId="118" xfId="0" applyFont="1" applyFill="1" applyBorder="1" applyAlignment="1" applyProtection="1">
      <alignment horizontal="center" vertical="center"/>
    </xf>
    <xf numFmtId="0" fontId="75" fillId="0" borderId="119" xfId="0" applyFont="1" applyFill="1" applyBorder="1" applyAlignment="1" applyProtection="1">
      <alignment horizontal="center" vertical="center"/>
    </xf>
    <xf numFmtId="0" fontId="75" fillId="0" borderId="120" xfId="0" applyFont="1" applyFill="1" applyBorder="1" applyAlignment="1" applyProtection="1">
      <alignment horizontal="center" vertical="center"/>
    </xf>
    <xf numFmtId="49" fontId="134" fillId="22" borderId="121" xfId="0" applyNumberFormat="1" applyFont="1" applyFill="1" applyBorder="1" applyAlignment="1" applyProtection="1">
      <alignment horizontal="left" vertical="center" wrapText="1"/>
      <protection locked="0"/>
    </xf>
    <xf numFmtId="49" fontId="134" fillId="22" borderId="87" xfId="0" applyNumberFormat="1" applyFont="1" applyFill="1" applyBorder="1" applyAlignment="1" applyProtection="1">
      <alignment horizontal="left" vertical="center" wrapText="1"/>
      <protection locked="0"/>
    </xf>
    <xf numFmtId="49" fontId="134" fillId="22" borderId="88" xfId="0" applyNumberFormat="1" applyFont="1" applyFill="1" applyBorder="1" applyAlignment="1" applyProtection="1">
      <alignment horizontal="left" vertical="center" wrapText="1"/>
      <protection locked="0"/>
    </xf>
    <xf numFmtId="49" fontId="134" fillId="22" borderId="111" xfId="0" applyNumberFormat="1" applyFont="1" applyFill="1" applyBorder="1" applyAlignment="1" applyProtection="1">
      <alignment horizontal="left" vertical="center" wrapText="1"/>
      <protection locked="0"/>
    </xf>
    <xf numFmtId="49" fontId="134" fillId="22" borderId="10" xfId="0" applyNumberFormat="1" applyFont="1" applyFill="1" applyBorder="1" applyAlignment="1" applyProtection="1">
      <alignment horizontal="left" vertical="center" wrapText="1"/>
      <protection locked="0"/>
    </xf>
    <xf numFmtId="49" fontId="134" fillId="22" borderId="41" xfId="0" applyNumberFormat="1" applyFont="1" applyFill="1" applyBorder="1" applyAlignment="1" applyProtection="1">
      <alignment horizontal="left" vertical="center" wrapText="1"/>
      <protection locked="0"/>
    </xf>
    <xf numFmtId="49" fontId="2" fillId="40" borderId="234" xfId="0" applyNumberFormat="1" applyFont="1" applyFill="1" applyBorder="1" applyAlignment="1" applyProtection="1">
      <alignment horizontal="left" vertical="center" wrapText="1"/>
      <protection locked="0"/>
    </xf>
    <xf numFmtId="49" fontId="2" fillId="40" borderId="94" xfId="0" applyNumberFormat="1" applyFont="1" applyFill="1" applyBorder="1" applyAlignment="1" applyProtection="1">
      <alignment horizontal="left" vertical="center" wrapText="1"/>
      <protection locked="0"/>
    </xf>
    <xf numFmtId="49" fontId="2" fillId="40" borderId="235" xfId="0" applyNumberFormat="1" applyFont="1" applyFill="1" applyBorder="1" applyAlignment="1" applyProtection="1">
      <alignment horizontal="left" vertical="center" wrapText="1"/>
      <protection locked="0"/>
    </xf>
    <xf numFmtId="49" fontId="2" fillId="40" borderId="236" xfId="0" applyNumberFormat="1" applyFont="1" applyFill="1" applyBorder="1" applyAlignment="1" applyProtection="1">
      <alignment horizontal="left" vertical="center" wrapText="1"/>
      <protection locked="0"/>
    </xf>
    <xf numFmtId="49" fontId="2" fillId="40" borderId="97" xfId="0" applyNumberFormat="1" applyFont="1" applyFill="1" applyBorder="1" applyAlignment="1" applyProtection="1">
      <alignment horizontal="left" vertical="center" wrapText="1"/>
      <protection locked="0"/>
    </xf>
    <xf numFmtId="49" fontId="2" fillId="40" borderId="237" xfId="0" applyNumberFormat="1" applyFont="1" applyFill="1" applyBorder="1" applyAlignment="1" applyProtection="1">
      <alignment horizontal="left" vertical="center" wrapText="1"/>
      <protection locked="0"/>
    </xf>
    <xf numFmtId="0" fontId="134" fillId="28" borderId="238" xfId="0" applyNumberFormat="1" applyFont="1" applyFill="1" applyBorder="1" applyAlignment="1" applyProtection="1">
      <alignment horizontal="center" vertical="center" wrapText="1"/>
      <protection locked="0"/>
    </xf>
    <xf numFmtId="0" fontId="134" fillId="28" borderId="239" xfId="0" applyNumberFormat="1" applyFont="1" applyFill="1" applyBorder="1" applyAlignment="1" applyProtection="1">
      <alignment horizontal="center" vertical="center" wrapText="1"/>
      <protection locked="0"/>
    </xf>
    <xf numFmtId="0" fontId="2" fillId="0" borderId="249" xfId="0" applyFont="1" applyFill="1" applyBorder="1" applyAlignment="1" applyProtection="1">
      <alignment horizontal="left" vertical="center" wrapText="1"/>
    </xf>
    <xf numFmtId="0" fontId="2" fillId="0" borderId="250" xfId="0" applyFont="1" applyFill="1" applyBorder="1" applyAlignment="1" applyProtection="1">
      <alignment horizontal="left" vertical="center" wrapText="1"/>
    </xf>
    <xf numFmtId="0" fontId="2" fillId="0" borderId="251" xfId="0" applyFont="1" applyFill="1" applyBorder="1" applyAlignment="1" applyProtection="1">
      <alignment horizontal="left" vertical="center" wrapText="1"/>
    </xf>
    <xf numFmtId="0" fontId="2" fillId="0" borderId="252" xfId="0" applyFont="1" applyFill="1" applyBorder="1" applyAlignment="1" applyProtection="1">
      <alignment horizontal="left" vertical="center" wrapText="1"/>
    </xf>
    <xf numFmtId="0" fontId="2" fillId="0" borderId="25" xfId="0" applyFont="1" applyFill="1" applyBorder="1" applyAlignment="1" applyProtection="1">
      <alignment horizontal="left" vertical="center" wrapText="1"/>
    </xf>
    <xf numFmtId="0" fontId="2" fillId="0" borderId="253" xfId="0" applyFont="1" applyFill="1" applyBorder="1" applyAlignment="1" applyProtection="1">
      <alignment horizontal="left" vertical="center" wrapText="1"/>
    </xf>
    <xf numFmtId="0" fontId="2" fillId="24" borderId="238" xfId="0" applyFont="1" applyFill="1" applyBorder="1" applyAlignment="1" applyProtection="1">
      <alignment horizontal="center" vertical="center" wrapText="1"/>
    </xf>
    <xf numFmtId="0" fontId="2" fillId="24" borderId="239" xfId="0" applyFont="1" applyFill="1" applyBorder="1" applyAlignment="1" applyProtection="1">
      <alignment horizontal="center" vertical="center" wrapText="1"/>
    </xf>
    <xf numFmtId="0" fontId="2" fillId="0" borderId="238" xfId="0" applyFont="1" applyFill="1" applyBorder="1" applyAlignment="1" applyProtection="1">
      <alignment horizontal="center" vertical="center" wrapText="1"/>
    </xf>
    <xf numFmtId="0" fontId="2" fillId="0" borderId="248" xfId="0" applyFont="1" applyFill="1" applyBorder="1" applyAlignment="1" applyProtection="1">
      <alignment horizontal="center" vertical="center" wrapText="1"/>
    </xf>
    <xf numFmtId="0" fontId="2" fillId="0" borderId="234" xfId="0" applyFont="1" applyFill="1" applyBorder="1" applyAlignment="1" applyProtection="1">
      <alignment horizontal="left" vertical="center" wrapText="1"/>
    </xf>
    <xf numFmtId="0" fontId="2" fillId="0" borderId="94" xfId="0" applyFont="1" applyFill="1" applyBorder="1" applyAlignment="1" applyProtection="1">
      <alignment horizontal="left" vertical="center" wrapText="1"/>
    </xf>
    <xf numFmtId="0" fontId="2" fillId="0" borderId="235" xfId="0" applyFont="1" applyFill="1" applyBorder="1" applyAlignment="1" applyProtection="1">
      <alignment horizontal="left" vertical="center" wrapText="1"/>
    </xf>
    <xf numFmtId="0" fontId="2" fillId="24" borderId="249" xfId="0" applyFont="1" applyFill="1" applyBorder="1" applyAlignment="1" applyProtection="1">
      <alignment horizontal="left" vertical="center" wrapText="1"/>
    </xf>
    <xf numFmtId="0" fontId="2" fillId="24" borderId="250" xfId="0" applyFont="1" applyFill="1" applyBorder="1" applyAlignment="1" applyProtection="1">
      <alignment horizontal="left" vertical="center" wrapText="1"/>
    </xf>
    <xf numFmtId="0" fontId="2" fillId="24" borderId="251" xfId="0" applyFont="1" applyFill="1" applyBorder="1" applyAlignment="1" applyProtection="1">
      <alignment horizontal="left" vertical="center" wrapText="1"/>
    </xf>
    <xf numFmtId="0" fontId="2" fillId="24" borderId="252" xfId="0" applyFont="1" applyFill="1" applyBorder="1" applyAlignment="1" applyProtection="1">
      <alignment horizontal="left" vertical="center" wrapText="1"/>
    </xf>
    <xf numFmtId="0" fontId="2" fillId="24" borderId="25" xfId="0" applyFont="1" applyFill="1" applyBorder="1" applyAlignment="1" applyProtection="1">
      <alignment horizontal="left" vertical="center" wrapText="1"/>
    </xf>
    <xf numFmtId="0" fontId="2" fillId="24" borderId="253" xfId="0" applyFont="1" applyFill="1" applyBorder="1" applyAlignment="1" applyProtection="1">
      <alignment horizontal="left" vertical="center" wrapText="1"/>
    </xf>
    <xf numFmtId="0" fontId="2" fillId="0" borderId="240" xfId="0" applyFont="1" applyFill="1" applyBorder="1" applyAlignment="1" applyProtection="1">
      <alignment horizontal="center" vertical="center" wrapText="1"/>
    </xf>
    <xf numFmtId="0" fontId="2" fillId="0" borderId="247" xfId="0" applyFont="1" applyFill="1" applyBorder="1" applyAlignment="1" applyProtection="1">
      <alignment horizontal="center" vertical="center" wrapText="1"/>
    </xf>
    <xf numFmtId="0" fontId="2" fillId="24" borderId="240" xfId="0" applyFont="1" applyFill="1" applyBorder="1" applyAlignment="1" applyProtection="1">
      <alignment horizontal="center" vertical="center" wrapText="1"/>
    </xf>
    <xf numFmtId="0" fontId="2" fillId="24" borderId="121" xfId="0" applyFont="1" applyFill="1" applyBorder="1" applyAlignment="1" applyProtection="1">
      <alignment horizontal="center" vertical="center" wrapText="1"/>
    </xf>
    <xf numFmtId="0" fontId="2" fillId="0" borderId="239" xfId="0" applyFont="1" applyFill="1" applyBorder="1" applyAlignment="1" applyProtection="1">
      <alignment horizontal="center" vertical="center" wrapText="1"/>
    </xf>
    <xf numFmtId="0" fontId="2" fillId="0" borderId="121" xfId="0" applyFont="1" applyFill="1" applyBorder="1" applyAlignment="1" applyProtection="1">
      <alignment horizontal="center" vertical="center" wrapText="1"/>
    </xf>
    <xf numFmtId="49" fontId="2" fillId="39" borderId="234" xfId="0" applyNumberFormat="1" applyFont="1" applyFill="1" applyBorder="1" applyAlignment="1" applyProtection="1">
      <alignment horizontal="left" vertical="center" wrapText="1"/>
      <protection locked="0"/>
    </xf>
    <xf numFmtId="49" fontId="2" fillId="39" borderId="94" xfId="0" applyNumberFormat="1" applyFont="1" applyFill="1" applyBorder="1" applyAlignment="1" applyProtection="1">
      <alignment horizontal="left" vertical="center" wrapText="1"/>
      <protection locked="0"/>
    </xf>
    <xf numFmtId="49" fontId="2" fillId="39" borderId="235" xfId="0" applyNumberFormat="1" applyFont="1" applyFill="1" applyBorder="1" applyAlignment="1" applyProtection="1">
      <alignment horizontal="left" vertical="center" wrapText="1"/>
      <protection locked="0"/>
    </xf>
    <xf numFmtId="49" fontId="2" fillId="39" borderId="236" xfId="0" applyNumberFormat="1" applyFont="1" applyFill="1" applyBorder="1" applyAlignment="1" applyProtection="1">
      <alignment horizontal="left" vertical="center" wrapText="1"/>
      <protection locked="0"/>
    </xf>
    <xf numFmtId="49" fontId="2" fillId="39" borderId="97" xfId="0" applyNumberFormat="1" applyFont="1" applyFill="1" applyBorder="1" applyAlignment="1" applyProtection="1">
      <alignment horizontal="left" vertical="center" wrapText="1"/>
      <protection locked="0"/>
    </xf>
    <xf numFmtId="49" fontId="2" fillId="39" borderId="237" xfId="0" applyNumberFormat="1" applyFont="1" applyFill="1" applyBorder="1" applyAlignment="1" applyProtection="1">
      <alignment horizontal="left" vertical="center" wrapText="1"/>
      <protection locked="0"/>
    </xf>
    <xf numFmtId="0" fontId="94" fillId="0" borderId="0" xfId="0" applyFont="1" applyBorder="1" applyAlignment="1" applyProtection="1">
      <alignment horizontal="right"/>
    </xf>
    <xf numFmtId="0" fontId="94" fillId="0" borderId="122" xfId="0" applyFont="1" applyBorder="1" applyAlignment="1" applyProtection="1">
      <alignment horizontal="right"/>
    </xf>
    <xf numFmtId="0" fontId="94" fillId="0" borderId="47" xfId="0" applyFont="1" applyBorder="1" applyAlignment="1" applyProtection="1">
      <alignment horizontal="right"/>
    </xf>
    <xf numFmtId="164" fontId="15" fillId="32" borderId="10" xfId="56" applyFont="1" applyFill="1" applyBorder="1" applyAlignment="1" applyProtection="1">
      <alignment horizontal="center"/>
      <protection locked="0"/>
    </xf>
    <xf numFmtId="0" fontId="82" fillId="0" borderId="114" xfId="0" applyFont="1" applyBorder="1" applyAlignment="1" applyProtection="1">
      <alignment horizontal="right"/>
    </xf>
    <xf numFmtId="0" fontId="14" fillId="0" borderId="114" xfId="0" applyFont="1" applyBorder="1" applyAlignment="1"/>
    <xf numFmtId="0" fontId="0" fillId="0" borderId="245" xfId="0" applyBorder="1" applyAlignment="1" applyProtection="1">
      <alignment horizontal="center"/>
    </xf>
    <xf numFmtId="0" fontId="0" fillId="0" borderId="246" xfId="0" applyBorder="1" applyAlignment="1" applyProtection="1">
      <alignment horizontal="center"/>
    </xf>
    <xf numFmtId="0" fontId="26" fillId="0" borderId="103" xfId="0" applyFont="1" applyBorder="1" applyAlignment="1" applyProtection="1">
      <alignment horizontal="center" wrapText="1"/>
    </xf>
    <xf numFmtId="0" fontId="26" fillId="0" borderId="104" xfId="0" applyFont="1" applyBorder="1" applyAlignment="1" applyProtection="1">
      <alignment horizontal="center" wrapText="1"/>
    </xf>
    <xf numFmtId="0" fontId="26" fillId="0" borderId="105" xfId="0" applyFont="1" applyBorder="1" applyAlignment="1" applyProtection="1">
      <alignment horizontal="center" wrapText="1"/>
    </xf>
    <xf numFmtId="164" fontId="14" fillId="0" borderId="115" xfId="0" applyNumberFormat="1" applyFont="1" applyBorder="1" applyAlignment="1" applyProtection="1">
      <alignment horizontal="center"/>
    </xf>
    <xf numFmtId="0" fontId="14" fillId="0" borderId="116" xfId="0" applyFont="1" applyBorder="1" applyAlignment="1" applyProtection="1">
      <alignment horizontal="center"/>
    </xf>
    <xf numFmtId="0" fontId="14" fillId="0" borderId="117" xfId="0" applyFont="1" applyBorder="1" applyAlignment="1" applyProtection="1">
      <alignment horizontal="center"/>
    </xf>
    <xf numFmtId="49" fontId="2" fillId="38" borderId="234" xfId="0" applyNumberFormat="1" applyFont="1" applyFill="1" applyBorder="1" applyAlignment="1" applyProtection="1">
      <alignment horizontal="left" vertical="center" wrapText="1"/>
      <protection locked="0"/>
    </xf>
    <xf numFmtId="49" fontId="2" fillId="38" borderId="94" xfId="0" applyNumberFormat="1" applyFont="1" applyFill="1" applyBorder="1" applyAlignment="1" applyProtection="1">
      <alignment horizontal="left" vertical="center" wrapText="1"/>
      <protection locked="0"/>
    </xf>
    <xf numFmtId="49" fontId="2" fillId="38" borderId="235" xfId="0" applyNumberFormat="1" applyFont="1" applyFill="1" applyBorder="1" applyAlignment="1" applyProtection="1">
      <alignment horizontal="left" vertical="center" wrapText="1"/>
      <protection locked="0"/>
    </xf>
    <xf numFmtId="49" fontId="2" fillId="38" borderId="236" xfId="0" applyNumberFormat="1" applyFont="1" applyFill="1" applyBorder="1" applyAlignment="1" applyProtection="1">
      <alignment horizontal="left" vertical="center" wrapText="1"/>
      <protection locked="0"/>
    </xf>
    <xf numFmtId="49" fontId="2" fillId="38" borderId="97" xfId="0" applyNumberFormat="1" applyFont="1" applyFill="1" applyBorder="1" applyAlignment="1" applyProtection="1">
      <alignment horizontal="left" vertical="center" wrapText="1"/>
      <protection locked="0"/>
    </xf>
    <xf numFmtId="49" fontId="2" fillId="38" borderId="237" xfId="0" applyNumberFormat="1" applyFont="1" applyFill="1" applyBorder="1" applyAlignment="1" applyProtection="1">
      <alignment horizontal="left" vertical="center" wrapText="1"/>
      <protection locked="0"/>
    </xf>
    <xf numFmtId="0" fontId="94" fillId="0" borderId="0" xfId="0" applyFont="1" applyAlignment="1" applyProtection="1">
      <alignment horizontal="right"/>
    </xf>
    <xf numFmtId="0" fontId="0" fillId="22" borderId="41" xfId="0" applyFill="1" applyBorder="1" applyAlignment="1" applyProtection="1">
      <alignment horizontal="center"/>
    </xf>
    <xf numFmtId="0" fontId="0" fillId="22" borderId="43" xfId="0" applyFill="1" applyBorder="1" applyAlignment="1" applyProtection="1">
      <alignment horizontal="center"/>
    </xf>
    <xf numFmtId="49" fontId="0" fillId="0" borderId="10" xfId="0" applyNumberFormat="1" applyBorder="1" applyAlignment="1" applyProtection="1">
      <alignment horizontal="center"/>
      <protection locked="0"/>
    </xf>
    <xf numFmtId="164" fontId="60" fillId="30" borderId="0" xfId="38" applyFont="1" applyFill="1" applyAlignment="1" applyProtection="1">
      <alignment horizontal="center" vertical="center"/>
    </xf>
    <xf numFmtId="0" fontId="0" fillId="0" borderId="0" xfId="0" applyAlignment="1" applyProtection="1"/>
    <xf numFmtId="49" fontId="0" fillId="0" borderId="41" xfId="0" applyNumberFormat="1" applyBorder="1" applyAlignment="1" applyProtection="1">
      <alignment horizontal="center"/>
      <protection locked="0"/>
    </xf>
    <xf numFmtId="49" fontId="0" fillId="0" borderId="43" xfId="0" applyNumberFormat="1" applyBorder="1" applyAlignment="1" applyProtection="1">
      <alignment horizontal="center"/>
      <protection locked="0"/>
    </xf>
    <xf numFmtId="3" fontId="0" fillId="0" borderId="41" xfId="0" applyNumberFormat="1" applyBorder="1" applyAlignment="1" applyProtection="1">
      <alignment horizontal="center"/>
      <protection locked="0"/>
    </xf>
    <xf numFmtId="3" fontId="0" fillId="0" borderId="43" xfId="0" applyNumberFormat="1" applyBorder="1" applyAlignment="1" applyProtection="1">
      <alignment horizontal="center"/>
      <protection locked="0"/>
    </xf>
    <xf numFmtId="15" fontId="0" fillId="0" borderId="10" xfId="56" applyNumberFormat="1" applyFont="1" applyFill="1" applyBorder="1" applyAlignment="1" applyProtection="1">
      <alignment horizontal="center"/>
      <protection locked="0"/>
    </xf>
    <xf numFmtId="15" fontId="117" fillId="0" borderId="10" xfId="56" applyNumberFormat="1" applyFill="1" applyBorder="1" applyAlignment="1" applyProtection="1">
      <alignment horizontal="center"/>
      <protection locked="0"/>
    </xf>
    <xf numFmtId="49" fontId="129" fillId="0" borderId="10" xfId="0" applyNumberFormat="1" applyFont="1" applyFill="1" applyBorder="1" applyAlignment="1" applyProtection="1">
      <alignment horizontal="center"/>
      <protection locked="0"/>
    </xf>
    <xf numFmtId="49" fontId="0" fillId="0" borderId="42" xfId="0" applyNumberFormat="1" applyBorder="1" applyAlignment="1" applyProtection="1">
      <alignment horizontal="center"/>
      <protection locked="0"/>
    </xf>
    <xf numFmtId="164" fontId="24" fillId="25" borderId="38" xfId="56" applyFont="1" applyFill="1" applyBorder="1" applyAlignment="1" applyProtection="1">
      <alignment horizontal="center"/>
    </xf>
    <xf numFmtId="164" fontId="1" fillId="0" borderId="38" xfId="56" applyFont="1" applyFill="1" applyBorder="1" applyAlignment="1" applyProtection="1">
      <alignment horizontal="right" vertical="top" wrapText="1"/>
    </xf>
    <xf numFmtId="0" fontId="0" fillId="0" borderId="38" xfId="0" applyBorder="1" applyAlignment="1"/>
    <xf numFmtId="164" fontId="102" fillId="33" borderId="38" xfId="56" applyFont="1" applyFill="1" applyBorder="1" applyAlignment="1" applyProtection="1">
      <alignment horizontal="center" wrapText="1"/>
    </xf>
    <xf numFmtId="164" fontId="1" fillId="0" borderId="38" xfId="56" applyFont="1" applyFill="1" applyBorder="1" applyAlignment="1" applyProtection="1">
      <alignment horizontal="right" wrapText="1"/>
    </xf>
    <xf numFmtId="15" fontId="24" fillId="25" borderId="38" xfId="56" applyNumberFormat="1" applyFont="1" applyFill="1" applyBorder="1" applyAlignment="1" applyProtection="1">
      <alignment horizontal="center"/>
    </xf>
    <xf numFmtId="164" fontId="17" fillId="30" borderId="0" xfId="38" applyFont="1" applyFill="1" applyAlignment="1" applyProtection="1">
      <alignment horizontal="center" vertical="center"/>
    </xf>
    <xf numFmtId="164" fontId="33" fillId="25" borderId="0" xfId="49" applyFont="1" applyFill="1" applyAlignment="1" applyProtection="1">
      <alignment horizontal="center" vertical="center" wrapText="1"/>
    </xf>
    <xf numFmtId="174" fontId="24" fillId="25" borderId="38" xfId="56" applyNumberFormat="1" applyFont="1" applyFill="1" applyBorder="1" applyAlignment="1" applyProtection="1">
      <alignment horizontal="center" vertical="center"/>
    </xf>
    <xf numFmtId="164" fontId="1" fillId="0" borderId="38" xfId="56" applyFont="1" applyBorder="1" applyAlignment="1" applyProtection="1">
      <alignment horizontal="right"/>
    </xf>
    <xf numFmtId="164" fontId="20" fillId="0" borderId="0" xfId="49" applyFont="1" applyFill="1" applyAlignment="1" applyProtection="1">
      <alignment horizontal="right" vertical="center"/>
    </xf>
    <xf numFmtId="164" fontId="24" fillId="25" borderId="0" xfId="49" applyFont="1" applyFill="1" applyAlignment="1" applyProtection="1">
      <alignment horizontal="center" vertical="center" wrapText="1"/>
    </xf>
    <xf numFmtId="0" fontId="30" fillId="22" borderId="41" xfId="0" applyFont="1" applyFill="1" applyBorder="1" applyAlignment="1" applyProtection="1">
      <alignment horizontal="left" wrapText="1"/>
      <protection locked="0"/>
    </xf>
    <xf numFmtId="0" fontId="0" fillId="0" borderId="42" xfId="0" applyBorder="1" applyAlignment="1" applyProtection="1">
      <alignment horizontal="left" wrapText="1"/>
      <protection locked="0"/>
    </xf>
    <xf numFmtId="0" fontId="0" fillId="0" borderId="43" xfId="0" applyBorder="1" applyAlignment="1" applyProtection="1">
      <alignment horizontal="left" wrapText="1"/>
      <protection locked="0"/>
    </xf>
    <xf numFmtId="0" fontId="34" fillId="22" borderId="41" xfId="0" applyFont="1" applyFill="1" applyBorder="1" applyAlignment="1" applyProtection="1">
      <alignment horizontal="left" wrapText="1"/>
      <protection locked="0"/>
    </xf>
    <xf numFmtId="0" fontId="34" fillId="22" borderId="42" xfId="0" applyFont="1" applyFill="1" applyBorder="1" applyAlignment="1" applyProtection="1">
      <alignment horizontal="left" wrapText="1"/>
      <protection locked="0"/>
    </xf>
    <xf numFmtId="0" fontId="34" fillId="22" borderId="43" xfId="0" applyFont="1" applyFill="1" applyBorder="1" applyAlignment="1" applyProtection="1">
      <alignment horizontal="left" wrapText="1"/>
      <protection locked="0"/>
    </xf>
    <xf numFmtId="0" fontId="103" fillId="0" borderId="123" xfId="0" applyFont="1" applyFill="1" applyBorder="1" applyAlignment="1" applyProtection="1">
      <alignment horizontal="left" wrapText="1"/>
    </xf>
    <xf numFmtId="0" fontId="103" fillId="0" borderId="73" xfId="0" applyFont="1" applyFill="1" applyBorder="1" applyAlignment="1" applyProtection="1">
      <alignment horizontal="left" wrapText="1"/>
    </xf>
    <xf numFmtId="0" fontId="103" fillId="0" borderId="124" xfId="0" applyFont="1" applyFill="1" applyBorder="1" applyAlignment="1" applyProtection="1">
      <alignment horizontal="left" wrapText="1"/>
    </xf>
    <xf numFmtId="0" fontId="103" fillId="0" borderId="125" xfId="0" applyFont="1" applyFill="1" applyBorder="1" applyAlignment="1" applyProtection="1">
      <alignment horizontal="left" wrapText="1"/>
    </xf>
    <xf numFmtId="164" fontId="60" fillId="30" borderId="0" xfId="47" applyFont="1" applyFill="1" applyAlignment="1">
      <alignment horizontal="center" vertical="center"/>
    </xf>
    <xf numFmtId="164" fontId="14" fillId="0" borderId="0" xfId="0" applyNumberFormat="1" applyFont="1" applyAlignment="1" applyProtection="1">
      <alignment horizontal="center" wrapText="1"/>
    </xf>
    <xf numFmtId="164" fontId="28" fillId="0" borderId="0" xfId="0" applyNumberFormat="1" applyFont="1" applyAlignment="1" applyProtection="1">
      <alignment horizontal="right"/>
    </xf>
    <xf numFmtId="15" fontId="28" fillId="0" borderId="0" xfId="0" applyNumberFormat="1" applyFont="1" applyAlignment="1" applyProtection="1">
      <alignment horizontal="right"/>
    </xf>
    <xf numFmtId="164" fontId="14" fillId="0" borderId="0" xfId="0" applyNumberFormat="1" applyFont="1" applyAlignment="1" applyProtection="1">
      <alignment horizontal="center"/>
    </xf>
    <xf numFmtId="164" fontId="28" fillId="0" borderId="0" xfId="0" applyNumberFormat="1" applyFont="1" applyAlignment="1" applyProtection="1">
      <alignment horizontal="left"/>
    </xf>
    <xf numFmtId="164" fontId="15" fillId="33" borderId="0" xfId="56" applyFont="1" applyFill="1" applyBorder="1" applyAlignment="1" applyProtection="1">
      <alignment horizontal="center" wrapText="1"/>
    </xf>
    <xf numFmtId="0" fontId="100" fillId="0" borderId="0" xfId="0" applyFont="1" applyAlignment="1" applyProtection="1">
      <alignment horizontal="center"/>
    </xf>
    <xf numFmtId="164" fontId="99" fillId="0" borderId="103" xfId="0" applyNumberFormat="1" applyFont="1" applyBorder="1" applyAlignment="1" applyProtection="1">
      <alignment horizontal="center" vertical="center" wrapText="1"/>
    </xf>
    <xf numFmtId="164" fontId="99" fillId="0" borderId="104" xfId="0" applyNumberFormat="1" applyFont="1" applyBorder="1" applyAlignment="1" applyProtection="1">
      <alignment horizontal="center" vertical="center" wrapText="1"/>
    </xf>
    <xf numFmtId="164" fontId="99" fillId="0" borderId="105" xfId="0" applyNumberFormat="1" applyFont="1" applyBorder="1" applyAlignment="1" applyProtection="1">
      <alignment horizontal="center" vertical="center" wrapText="1"/>
    </xf>
    <xf numFmtId="0" fontId="0" fillId="0" borderId="126" xfId="0" applyBorder="1" applyAlignment="1" applyProtection="1">
      <alignment horizontal="center"/>
    </xf>
    <xf numFmtId="0" fontId="0" fillId="0" borderId="56" xfId="0" applyBorder="1" applyAlignment="1" applyProtection="1">
      <alignment horizontal="center"/>
    </xf>
    <xf numFmtId="0" fontId="122" fillId="55" borderId="265" xfId="0" applyFont="1" applyFill="1" applyBorder="1" applyAlignment="1" applyProtection="1">
      <alignment horizontal="center" vertical="center"/>
    </xf>
    <xf numFmtId="0" fontId="122" fillId="55" borderId="268" xfId="0" applyFont="1" applyFill="1" applyBorder="1" applyAlignment="1" applyProtection="1">
      <alignment horizontal="center" vertical="center"/>
    </xf>
    <xf numFmtId="0" fontId="122" fillId="55" borderId="271" xfId="0" applyFont="1" applyFill="1" applyBorder="1" applyAlignment="1" applyProtection="1">
      <alignment horizontal="center" vertical="center"/>
    </xf>
    <xf numFmtId="0" fontId="122" fillId="54" borderId="263" xfId="0" applyFont="1" applyFill="1" applyBorder="1" applyAlignment="1" applyProtection="1">
      <alignment horizontal="center" vertical="center" wrapText="1"/>
    </xf>
    <xf numFmtId="0" fontId="0" fillId="0" borderId="264" xfId="0" applyBorder="1" applyAlignment="1">
      <alignment horizontal="center" wrapText="1"/>
    </xf>
    <xf numFmtId="0" fontId="30" fillId="22" borderId="0" xfId="0" applyFont="1" applyFill="1" applyBorder="1" applyAlignment="1" applyProtection="1">
      <alignment horizontal="left" vertical="top" wrapText="1"/>
      <protection locked="0"/>
    </xf>
    <xf numFmtId="0" fontId="30" fillId="22" borderId="0" xfId="0" applyFont="1" applyFill="1" applyBorder="1" applyAlignment="1" applyProtection="1">
      <alignment horizontal="left" vertical="top"/>
      <protection locked="0"/>
    </xf>
    <xf numFmtId="0" fontId="34" fillId="22" borderId="104" xfId="0" applyFont="1" applyFill="1" applyBorder="1" applyAlignment="1" applyProtection="1">
      <alignment horizontal="left" vertical="top" wrapText="1"/>
      <protection locked="0"/>
    </xf>
    <xf numFmtId="0" fontId="34" fillId="22" borderId="105" xfId="0" applyFont="1" applyFill="1" applyBorder="1" applyAlignment="1" applyProtection="1">
      <alignment horizontal="left" vertical="top" wrapText="1"/>
      <protection locked="0"/>
    </xf>
    <xf numFmtId="164" fontId="35" fillId="0" borderId="0" xfId="0" applyNumberFormat="1" applyFont="1" applyAlignment="1">
      <alignment horizontal="center" vertical="center" wrapText="1"/>
    </xf>
    <xf numFmtId="164" fontId="35" fillId="0" borderId="0" xfId="0" applyNumberFormat="1" applyFont="1" applyAlignment="1">
      <alignment horizontal="center" vertical="center"/>
    </xf>
    <xf numFmtId="0" fontId="83" fillId="0" borderId="0" xfId="0" applyFont="1" applyAlignment="1">
      <alignment horizontal="left" wrapText="1"/>
    </xf>
    <xf numFmtId="0" fontId="177" fillId="22" borderId="0" xfId="0" applyFont="1" applyFill="1" applyBorder="1" applyAlignment="1" applyProtection="1">
      <alignment horizontal="left" vertical="top" wrapText="1"/>
      <protection locked="0"/>
    </xf>
    <xf numFmtId="0" fontId="34" fillId="22" borderId="0" xfId="0" applyFont="1" applyFill="1" applyBorder="1" applyAlignment="1" applyProtection="1">
      <alignment horizontal="left" vertical="top" wrapText="1"/>
      <protection locked="0"/>
    </xf>
    <xf numFmtId="164" fontId="15" fillId="33" borderId="0" xfId="56" applyFont="1" applyFill="1" applyBorder="1" applyAlignment="1" applyProtection="1">
      <alignment horizontal="center" vertical="center" wrapText="1"/>
    </xf>
    <xf numFmtId="164" fontId="14" fillId="0" borderId="0" xfId="0" applyNumberFormat="1" applyFont="1" applyAlignment="1">
      <alignment horizontal="center"/>
    </xf>
    <xf numFmtId="164" fontId="28" fillId="0" borderId="0" xfId="0" applyNumberFormat="1" applyFont="1" applyAlignment="1">
      <alignment horizontal="right"/>
    </xf>
    <xf numFmtId="0" fontId="177" fillId="22" borderId="104" xfId="0" applyFont="1" applyFill="1" applyBorder="1" applyAlignment="1" applyProtection="1">
      <alignment horizontal="left" vertical="top" wrapText="1"/>
      <protection locked="0"/>
    </xf>
    <xf numFmtId="0" fontId="177" fillId="22" borderId="105" xfId="0" applyFont="1" applyFill="1" applyBorder="1" applyAlignment="1" applyProtection="1">
      <alignment horizontal="left" vertical="top" wrapText="1"/>
      <protection locked="0"/>
    </xf>
    <xf numFmtId="164" fontId="35" fillId="0" borderId="0" xfId="0" applyNumberFormat="1" applyFont="1" applyAlignment="1">
      <alignment horizontal="left" vertical="center" wrapText="1"/>
    </xf>
    <xf numFmtId="0" fontId="14" fillId="0" borderId="0" xfId="0" applyFont="1" applyBorder="1" applyAlignment="1">
      <alignment horizontal="center"/>
    </xf>
    <xf numFmtId="164" fontId="28" fillId="0" borderId="0" xfId="0" applyNumberFormat="1" applyFont="1" applyAlignment="1">
      <alignment horizontal="left" vertical="center" wrapText="1"/>
    </xf>
    <xf numFmtId="164" fontId="60" fillId="30" borderId="0" xfId="47" applyFont="1" applyFill="1" applyAlignment="1" applyProtection="1">
      <alignment horizontal="center" vertical="center"/>
    </xf>
    <xf numFmtId="0" fontId="34" fillId="0" borderId="94" xfId="0" applyFont="1" applyBorder="1" applyAlignment="1" applyProtection="1">
      <alignment horizontal="left" vertical="center" wrapText="1"/>
    </xf>
    <xf numFmtId="164" fontId="33" fillId="0" borderId="0" xfId="0" applyNumberFormat="1" applyFont="1" applyAlignment="1" applyProtection="1">
      <alignment horizontal="center"/>
    </xf>
    <xf numFmtId="164" fontId="15" fillId="33" borderId="0" xfId="57" applyFont="1" applyFill="1" applyBorder="1" applyAlignment="1" applyProtection="1">
      <alignment horizontal="center"/>
    </xf>
    <xf numFmtId="164" fontId="100" fillId="0" borderId="0" xfId="0" applyNumberFormat="1" applyFont="1" applyAlignment="1" applyProtection="1">
      <alignment horizontal="center"/>
    </xf>
    <xf numFmtId="0" fontId="0" fillId="0" borderId="0" xfId="0" applyAlignment="1">
      <alignment horizontal="center"/>
    </xf>
    <xf numFmtId="2" fontId="122" fillId="0" borderId="94" xfId="0" applyNumberFormat="1" applyFont="1" applyBorder="1" applyAlignment="1" applyProtection="1">
      <alignment horizontal="left" vertical="center" wrapText="1"/>
    </xf>
    <xf numFmtId="0" fontId="28" fillId="22" borderId="41" xfId="0" applyFont="1" applyFill="1" applyBorder="1" applyAlignment="1" applyProtection="1">
      <alignment horizontal="left" vertical="top" wrapText="1"/>
      <protection locked="0"/>
    </xf>
    <xf numFmtId="0" fontId="28" fillId="0" borderId="42" xfId="0" applyFont="1" applyBorder="1" applyAlignment="1">
      <alignment horizontal="left" vertical="top" wrapText="1"/>
    </xf>
    <xf numFmtId="0" fontId="28" fillId="0" borderId="43" xfId="0" applyFont="1" applyBorder="1" applyAlignment="1">
      <alignment horizontal="left" vertical="top" wrapText="1"/>
    </xf>
    <xf numFmtId="0" fontId="33" fillId="0" borderId="97" xfId="0" applyFont="1" applyBorder="1" applyAlignment="1" applyProtection="1">
      <alignment horizontal="center"/>
    </xf>
    <xf numFmtId="0" fontId="21" fillId="56" borderId="41" xfId="0" applyFont="1" applyFill="1" applyBorder="1" applyAlignment="1" applyProtection="1">
      <alignment vertical="center" wrapText="1"/>
    </xf>
    <xf numFmtId="0" fontId="21" fillId="56" borderId="42" xfId="0" applyFont="1" applyFill="1" applyBorder="1" applyAlignment="1" applyProtection="1">
      <alignment vertical="center" wrapText="1"/>
    </xf>
    <xf numFmtId="0" fontId="21" fillId="56" borderId="43" xfId="0" applyFont="1" applyFill="1" applyBorder="1" applyAlignment="1" applyProtection="1">
      <alignment vertical="center" wrapText="1"/>
    </xf>
    <xf numFmtId="0" fontId="34" fillId="0" borderId="10" xfId="0" applyFont="1" applyBorder="1" applyAlignment="1" applyProtection="1">
      <alignment horizontal="center" vertical="center" wrapText="1"/>
    </xf>
    <xf numFmtId="9" fontId="1" fillId="0" borderId="41" xfId="61" applyNumberFormat="1" applyFont="1" applyBorder="1" applyAlignment="1" applyProtection="1">
      <alignment horizontal="center" vertical="center" wrapText="1"/>
    </xf>
    <xf numFmtId="9" fontId="1" fillId="0" borderId="42" xfId="61" applyNumberFormat="1" applyFont="1" applyBorder="1" applyAlignment="1" applyProtection="1">
      <alignment horizontal="center" vertical="center" wrapText="1"/>
    </xf>
    <xf numFmtId="9" fontId="1" fillId="0" borderId="43" xfId="61" applyNumberFormat="1" applyFont="1" applyBorder="1" applyAlignment="1" applyProtection="1">
      <alignment horizontal="center" vertical="center" wrapText="1"/>
    </xf>
    <xf numFmtId="9" fontId="21" fillId="35" borderId="10" xfId="61" applyFont="1" applyFill="1" applyBorder="1" applyAlignment="1" applyProtection="1">
      <alignment horizontal="left" vertical="center" wrapText="1"/>
      <protection locked="0"/>
    </xf>
    <xf numFmtId="0" fontId="21" fillId="56" borderId="41" xfId="0" applyFont="1" applyFill="1" applyBorder="1" applyAlignment="1" applyProtection="1">
      <alignment horizontal="left" vertical="center" wrapText="1"/>
    </xf>
    <xf numFmtId="0" fontId="21" fillId="56" borderId="42" xfId="0" applyFont="1" applyFill="1" applyBorder="1" applyAlignment="1" applyProtection="1">
      <alignment horizontal="left" vertical="center" wrapText="1"/>
    </xf>
    <xf numFmtId="0" fontId="21" fillId="56" borderId="43" xfId="0" applyFont="1" applyFill="1" applyBorder="1" applyAlignment="1" applyProtection="1">
      <alignment horizontal="left" vertical="center" wrapText="1"/>
    </xf>
    <xf numFmtId="0" fontId="0" fillId="56" borderId="41" xfId="0" applyFill="1" applyBorder="1" applyAlignment="1">
      <alignment horizontal="left" vertical="center" wrapText="1"/>
    </xf>
    <xf numFmtId="0" fontId="0" fillId="56" borderId="42" xfId="0" applyFill="1" applyBorder="1" applyAlignment="1">
      <alignment horizontal="left" vertical="center" wrapText="1"/>
    </xf>
    <xf numFmtId="0" fontId="0" fillId="56" borderId="43" xfId="0" applyFill="1" applyBorder="1" applyAlignment="1">
      <alignment horizontal="left" vertical="center" wrapText="1"/>
    </xf>
    <xf numFmtId="9" fontId="135" fillId="31" borderId="41" xfId="61" applyFont="1" applyFill="1" applyBorder="1" applyAlignment="1" applyProtection="1">
      <alignment horizontal="center" vertical="center" wrapText="1"/>
    </xf>
    <xf numFmtId="9" fontId="135" fillId="31" borderId="43" xfId="61" applyFont="1" applyFill="1" applyBorder="1" applyAlignment="1" applyProtection="1">
      <alignment horizontal="center" vertical="center" wrapText="1"/>
    </xf>
    <xf numFmtId="9" fontId="1" fillId="0" borderId="41" xfId="61" applyFont="1" applyBorder="1" applyAlignment="1" applyProtection="1">
      <alignment horizontal="center" vertical="center" wrapText="1"/>
    </xf>
    <xf numFmtId="9" fontId="1" fillId="0" borderId="42" xfId="61" applyFont="1" applyBorder="1" applyAlignment="1" applyProtection="1">
      <alignment horizontal="center" vertical="center" wrapText="1"/>
    </xf>
    <xf numFmtId="9" fontId="1" fillId="0" borderId="43" xfId="61" applyFont="1" applyBorder="1" applyAlignment="1" applyProtection="1">
      <alignment horizontal="center" vertical="center" wrapText="1"/>
    </xf>
    <xf numFmtId="9" fontId="0" fillId="35" borderId="41" xfId="61" applyFont="1" applyFill="1" applyBorder="1" applyAlignment="1" applyProtection="1">
      <alignment horizontal="center" vertical="center" wrapText="1"/>
      <protection locked="0"/>
    </xf>
    <xf numFmtId="0" fontId="0" fillId="56" borderId="42" xfId="0" applyFill="1" applyBorder="1" applyAlignment="1">
      <alignment vertical="center" wrapText="1"/>
    </xf>
    <xf numFmtId="0" fontId="0" fillId="56" borderId="43" xfId="0" applyFill="1" applyBorder="1" applyAlignment="1">
      <alignment vertical="center" wrapText="1"/>
    </xf>
    <xf numFmtId="9" fontId="1" fillId="35" borderId="41" xfId="61" applyFont="1" applyFill="1" applyBorder="1" applyAlignment="1" applyProtection="1">
      <alignment horizontal="center" vertical="center" wrapText="1"/>
    </xf>
    <xf numFmtId="0" fontId="0" fillId="35" borderId="42" xfId="0" applyFill="1" applyBorder="1" applyAlignment="1">
      <alignment horizontal="center" vertical="center" wrapText="1"/>
    </xf>
    <xf numFmtId="0" fontId="0" fillId="35" borderId="43" xfId="0" applyFill="1" applyBorder="1" applyAlignment="1">
      <alignment horizontal="center" vertical="center" wrapText="1"/>
    </xf>
    <xf numFmtId="9" fontId="1" fillId="35" borderId="41" xfId="61" applyNumberFormat="1" applyFont="1" applyFill="1" applyBorder="1" applyAlignment="1" applyProtection="1">
      <alignment horizontal="center" vertical="center" wrapText="1"/>
    </xf>
    <xf numFmtId="9" fontId="1" fillId="35" borderId="42" xfId="61" applyNumberFormat="1" applyFont="1" applyFill="1" applyBorder="1" applyAlignment="1" applyProtection="1">
      <alignment horizontal="center" vertical="center" wrapText="1"/>
    </xf>
    <xf numFmtId="9" fontId="1" fillId="35" borderId="43" xfId="61" applyNumberFormat="1" applyFont="1" applyFill="1" applyBorder="1" applyAlignment="1" applyProtection="1">
      <alignment horizontal="center" vertical="center" wrapText="1"/>
    </xf>
    <xf numFmtId="9" fontId="21" fillId="35" borderId="41" xfId="61" applyFont="1" applyFill="1" applyBorder="1" applyAlignment="1" applyProtection="1">
      <alignment horizontal="left" vertical="center" wrapText="1"/>
      <protection locked="0"/>
    </xf>
    <xf numFmtId="0" fontId="0" fillId="35" borderId="42" xfId="0" applyFill="1" applyBorder="1" applyAlignment="1">
      <alignment horizontal="left" vertical="center" wrapText="1"/>
    </xf>
    <xf numFmtId="0" fontId="0" fillId="35" borderId="43" xfId="0" applyFill="1" applyBorder="1" applyAlignment="1">
      <alignment horizontal="left" vertical="center" wrapText="1"/>
    </xf>
    <xf numFmtId="9" fontId="28" fillId="0" borderId="41" xfId="61" applyFont="1" applyFill="1" applyBorder="1" applyAlignment="1" applyProtection="1">
      <alignment horizontal="center" vertical="center" wrapText="1"/>
    </xf>
    <xf numFmtId="9" fontId="28" fillId="0" borderId="42" xfId="61" applyFont="1" applyFill="1" applyBorder="1" applyAlignment="1" applyProtection="1">
      <alignment horizontal="center" vertical="center" wrapText="1"/>
    </xf>
    <xf numFmtId="9" fontId="28" fillId="0" borderId="43" xfId="61" applyFont="1" applyFill="1" applyBorder="1" applyAlignment="1" applyProtection="1">
      <alignment horizontal="center" vertical="center" wrapText="1"/>
    </xf>
    <xf numFmtId="0" fontId="34" fillId="20" borderId="0" xfId="0" applyFont="1" applyFill="1" applyAlignment="1" applyProtection="1">
      <alignment horizontal="center" vertical="center" wrapText="1"/>
    </xf>
    <xf numFmtId="0" fontId="123" fillId="20" borderId="41" xfId="0" applyFont="1" applyFill="1" applyBorder="1" applyAlignment="1" applyProtection="1">
      <alignment vertical="center" wrapText="1"/>
    </xf>
    <xf numFmtId="0" fontId="123" fillId="20" borderId="42" xfId="0" applyFont="1" applyFill="1" applyBorder="1" applyAlignment="1" applyProtection="1">
      <alignment vertical="center" wrapText="1"/>
    </xf>
    <xf numFmtId="0" fontId="123" fillId="20" borderId="43" xfId="0" applyFont="1" applyFill="1" applyBorder="1" applyAlignment="1" applyProtection="1">
      <alignment vertical="center" wrapText="1"/>
    </xf>
    <xf numFmtId="9" fontId="28" fillId="0" borderId="41" xfId="61" applyFont="1" applyBorder="1" applyAlignment="1" applyProtection="1">
      <alignment horizontal="center" vertical="center" wrapText="1"/>
    </xf>
    <xf numFmtId="9" fontId="28" fillId="0" borderId="42" xfId="61" applyFont="1" applyBorder="1" applyAlignment="1" applyProtection="1">
      <alignment horizontal="center" vertical="center" wrapText="1"/>
    </xf>
    <xf numFmtId="9" fontId="28" fillId="0" borderId="43" xfId="61" applyFont="1" applyBorder="1" applyAlignment="1" applyProtection="1">
      <alignment horizontal="center" vertical="center" wrapText="1"/>
    </xf>
    <xf numFmtId="9" fontId="28" fillId="41" borderId="41" xfId="61" applyFont="1" applyFill="1" applyBorder="1" applyAlignment="1" applyProtection="1">
      <alignment horizontal="center" vertical="center" wrapText="1"/>
    </xf>
    <xf numFmtId="9" fontId="28" fillId="41" borderId="42" xfId="61" applyFont="1" applyFill="1" applyBorder="1" applyAlignment="1" applyProtection="1">
      <alignment horizontal="center" vertical="center" wrapText="1"/>
    </xf>
    <xf numFmtId="9" fontId="28" fillId="41" borderId="43" xfId="61" applyFont="1" applyFill="1" applyBorder="1" applyAlignment="1" applyProtection="1">
      <alignment horizontal="center" vertical="center" wrapText="1"/>
    </xf>
    <xf numFmtId="0" fontId="34" fillId="20" borderId="0" xfId="0" applyFont="1" applyFill="1" applyAlignment="1" applyProtection="1">
      <alignment horizontal="left"/>
      <protection locked="0"/>
    </xf>
    <xf numFmtId="0" fontId="34" fillId="20" borderId="39" xfId="0" applyFont="1" applyFill="1" applyBorder="1" applyAlignment="1" applyProtection="1">
      <alignment horizontal="left"/>
      <protection locked="0"/>
    </xf>
    <xf numFmtId="0" fontId="34" fillId="20" borderId="127" xfId="0" applyFont="1" applyFill="1" applyBorder="1" applyAlignment="1" applyProtection="1">
      <alignment horizontal="left"/>
      <protection locked="0"/>
    </xf>
    <xf numFmtId="0" fontId="34" fillId="20" borderId="0" xfId="0" applyFont="1" applyFill="1" applyBorder="1" applyAlignment="1" applyProtection="1">
      <alignment horizontal="left"/>
      <protection locked="0"/>
    </xf>
    <xf numFmtId="0" fontId="34" fillId="20" borderId="94" xfId="0" applyFont="1" applyFill="1" applyBorder="1" applyAlignment="1" applyProtection="1">
      <alignment horizontal="left"/>
    </xf>
    <xf numFmtId="0" fontId="34" fillId="20" borderId="94" xfId="0" applyFont="1" applyFill="1" applyBorder="1" applyAlignment="1" applyProtection="1">
      <alignment horizontal="left" vertical="center" wrapText="1"/>
    </xf>
    <xf numFmtId="49" fontId="122" fillId="0" borderId="41" xfId="0" applyNumberFormat="1" applyFont="1" applyBorder="1" applyAlignment="1" applyProtection="1">
      <alignment vertical="center" wrapText="1"/>
    </xf>
    <xf numFmtId="0" fontId="122" fillId="0" borderId="42" xfId="0" applyFont="1" applyBorder="1" applyAlignment="1" applyProtection="1">
      <alignment vertical="center" wrapText="1"/>
    </xf>
    <xf numFmtId="0" fontId="122" fillId="0" borderId="43" xfId="0" applyFont="1" applyBorder="1" applyAlignment="1" applyProtection="1">
      <alignment vertical="center" wrapText="1"/>
    </xf>
    <xf numFmtId="0" fontId="122" fillId="0" borderId="41" xfId="0" applyFont="1" applyBorder="1" applyAlignment="1" applyProtection="1">
      <alignment vertical="center" wrapText="1"/>
    </xf>
    <xf numFmtId="49" fontId="122" fillId="0" borderId="42" xfId="0" applyNumberFormat="1" applyFont="1" applyBorder="1" applyAlignment="1" applyProtection="1">
      <alignment vertical="center" wrapText="1"/>
    </xf>
    <xf numFmtId="49" fontId="122" fillId="0" borderId="43" xfId="0" applyNumberFormat="1" applyFont="1" applyBorder="1" applyAlignment="1" applyProtection="1">
      <alignment vertical="center" wrapText="1"/>
    </xf>
    <xf numFmtId="9" fontId="34" fillId="22" borderId="10" xfId="61" applyFont="1" applyFill="1" applyBorder="1" applyAlignment="1" applyProtection="1">
      <alignment horizontal="left" vertical="center" wrapText="1"/>
      <protection locked="0"/>
    </xf>
    <xf numFmtId="0" fontId="34" fillId="20" borderId="0" xfId="0" applyFont="1" applyFill="1" applyBorder="1" applyAlignment="1" applyProtection="1">
      <alignment horizontal="left"/>
    </xf>
    <xf numFmtId="9" fontId="119" fillId="31" borderId="41" xfId="61" applyFont="1" applyFill="1" applyBorder="1" applyAlignment="1" applyProtection="1">
      <alignment horizontal="center" vertical="center" wrapText="1"/>
    </xf>
    <xf numFmtId="9" fontId="119" fillId="31" borderId="43" xfId="61" applyFont="1" applyFill="1" applyBorder="1" applyAlignment="1" applyProtection="1">
      <alignment horizontal="center" vertical="center" wrapText="1"/>
    </xf>
    <xf numFmtId="9" fontId="120" fillId="34" borderId="41" xfId="61" applyFont="1" applyFill="1" applyBorder="1" applyAlignment="1" applyProtection="1">
      <alignment horizontal="center" vertical="center" wrapText="1"/>
    </xf>
    <xf numFmtId="9" fontId="120" fillId="34" borderId="43" xfId="61" applyFont="1" applyFill="1" applyBorder="1" applyAlignment="1" applyProtection="1">
      <alignment horizontal="center" vertical="center" wrapText="1"/>
    </xf>
    <xf numFmtId="0" fontId="122" fillId="0" borderId="10" xfId="0" applyFont="1" applyBorder="1" applyAlignment="1" applyProtection="1">
      <alignment horizontal="center" vertical="center" wrapText="1"/>
    </xf>
    <xf numFmtId="0" fontId="34" fillId="0" borderId="41" xfId="0" applyFont="1" applyBorder="1" applyAlignment="1" applyProtection="1">
      <alignment horizontal="center" vertical="center"/>
    </xf>
    <xf numFmtId="0" fontId="34" fillId="0" borderId="42" xfId="0" applyFont="1" applyBorder="1" applyAlignment="1" applyProtection="1">
      <alignment horizontal="center" vertical="center"/>
    </xf>
    <xf numFmtId="0" fontId="34" fillId="0" borderId="43" xfId="0" applyFont="1" applyBorder="1" applyAlignment="1" applyProtection="1">
      <alignment horizontal="center" vertical="center"/>
    </xf>
    <xf numFmtId="9" fontId="36" fillId="34" borderId="41" xfId="61" applyFont="1" applyFill="1" applyBorder="1" applyAlignment="1" applyProtection="1">
      <alignment horizontal="center" vertical="center" wrapText="1"/>
    </xf>
    <xf numFmtId="9" fontId="36" fillId="34" borderId="43" xfId="61" applyFont="1" applyFill="1" applyBorder="1" applyAlignment="1" applyProtection="1">
      <alignment horizontal="center" vertical="center" wrapText="1"/>
    </xf>
    <xf numFmtId="9" fontId="0" fillId="35" borderId="10" xfId="61" applyFont="1" applyFill="1" applyBorder="1" applyAlignment="1" applyProtection="1">
      <alignment horizontal="left" vertical="center" wrapText="1"/>
      <protection locked="0"/>
    </xf>
    <xf numFmtId="9" fontId="1" fillId="35" borderId="10" xfId="61" applyFont="1" applyFill="1" applyBorder="1" applyAlignment="1" applyProtection="1">
      <alignment horizontal="left" vertical="center" wrapText="1"/>
      <protection locked="0"/>
    </xf>
    <xf numFmtId="0" fontId="1" fillId="56" borderId="10" xfId="0" applyFont="1" applyFill="1" applyBorder="1" applyAlignment="1" applyProtection="1">
      <alignment vertical="center" wrapText="1"/>
    </xf>
    <xf numFmtId="9" fontId="21" fillId="35" borderId="42" xfId="61" applyFont="1" applyFill="1" applyBorder="1" applyAlignment="1" applyProtection="1">
      <alignment horizontal="left" vertical="center" wrapText="1"/>
      <protection locked="0"/>
    </xf>
    <xf numFmtId="9" fontId="21" fillId="35" borderId="43" xfId="61" applyFont="1" applyFill="1" applyBorder="1" applyAlignment="1" applyProtection="1">
      <alignment horizontal="left" vertical="center" wrapText="1"/>
      <protection locked="0"/>
    </xf>
    <xf numFmtId="0" fontId="34" fillId="22" borderId="255" xfId="0" applyFont="1" applyFill="1" applyBorder="1" applyAlignment="1" applyProtection="1">
      <alignment horizontal="left" vertical="top" wrapText="1"/>
      <protection locked="0"/>
    </xf>
    <xf numFmtId="0" fontId="0" fillId="0" borderId="104" xfId="0" applyBorder="1" applyAlignment="1">
      <alignment horizontal="left" vertical="top" wrapText="1"/>
    </xf>
    <xf numFmtId="0" fontId="0" fillId="0" borderId="256" xfId="0" applyBorder="1" applyAlignment="1">
      <alignment horizontal="left" vertical="top" wrapText="1"/>
    </xf>
    <xf numFmtId="0" fontId="0" fillId="0" borderId="105" xfId="0" applyBorder="1" applyAlignment="1">
      <alignment horizontal="left" vertical="top" wrapText="1"/>
    </xf>
    <xf numFmtId="0" fontId="2" fillId="22" borderId="128" xfId="0" applyFont="1" applyFill="1" applyBorder="1" applyAlignment="1" applyProtection="1">
      <alignment horizontal="center" vertical="top" wrapText="1"/>
      <protection locked="0"/>
    </xf>
    <xf numFmtId="0" fontId="2" fillId="22" borderId="129" xfId="0" applyFont="1" applyFill="1" applyBorder="1" applyAlignment="1" applyProtection="1">
      <alignment horizontal="center" vertical="top" wrapText="1"/>
      <protection locked="0"/>
    </xf>
    <xf numFmtId="0" fontId="2" fillId="22" borderId="130" xfId="0" applyFont="1" applyFill="1" applyBorder="1" applyAlignment="1" applyProtection="1">
      <alignment horizontal="center" vertical="top" wrapText="1"/>
      <protection locked="0"/>
    </xf>
    <xf numFmtId="0" fontId="78" fillId="0" borderId="131" xfId="0" applyNumberFormat="1" applyFont="1" applyFill="1" applyBorder="1" applyAlignment="1" applyProtection="1">
      <alignment horizontal="left" vertical="top" wrapText="1"/>
    </xf>
    <xf numFmtId="0" fontId="78" fillId="0" borderId="132" xfId="0" applyNumberFormat="1" applyFont="1" applyFill="1" applyBorder="1" applyAlignment="1" applyProtection="1">
      <alignment horizontal="left" vertical="top" wrapText="1"/>
    </xf>
    <xf numFmtId="0" fontId="78" fillId="0" borderId="133" xfId="0" applyNumberFormat="1" applyFont="1" applyFill="1" applyBorder="1" applyAlignment="1" applyProtection="1">
      <alignment horizontal="left" vertical="top" wrapText="1"/>
    </xf>
    <xf numFmtId="49" fontId="2" fillId="26" borderId="134" xfId="0" applyNumberFormat="1" applyFont="1" applyFill="1" applyBorder="1" applyAlignment="1" applyProtection="1">
      <alignment horizontal="center" vertical="center"/>
      <protection locked="0"/>
    </xf>
    <xf numFmtId="49" fontId="2" fillId="26" borderId="135" xfId="0" applyNumberFormat="1" applyFont="1" applyFill="1" applyBorder="1" applyAlignment="1" applyProtection="1">
      <alignment horizontal="center" vertical="center"/>
      <protection locked="0"/>
    </xf>
    <xf numFmtId="49" fontId="2" fillId="26" borderId="136" xfId="0" applyNumberFormat="1" applyFont="1" applyFill="1" applyBorder="1" applyAlignment="1" applyProtection="1">
      <alignment horizontal="center" vertical="center"/>
      <protection locked="0"/>
    </xf>
    <xf numFmtId="0" fontId="78" fillId="0" borderId="0" xfId="0" applyNumberFormat="1" applyFont="1" applyFill="1" applyBorder="1" applyAlignment="1" applyProtection="1">
      <alignment horizontal="left" vertical="top" wrapText="1"/>
    </xf>
    <xf numFmtId="0" fontId="78" fillId="0" borderId="137" xfId="0" applyNumberFormat="1" applyFont="1" applyFill="1" applyBorder="1" applyAlignment="1" applyProtection="1">
      <alignment horizontal="left" vertical="top" wrapText="1"/>
    </xf>
    <xf numFmtId="0" fontId="107" fillId="25" borderId="153" xfId="0" applyFont="1" applyFill="1" applyBorder="1" applyAlignment="1" applyProtection="1">
      <alignment horizontal="center" vertical="center"/>
    </xf>
    <xf numFmtId="0" fontId="107" fillId="25" borderId="154" xfId="0" applyFont="1" applyFill="1" applyBorder="1" applyAlignment="1" applyProtection="1">
      <alignment horizontal="center" vertical="center"/>
    </xf>
    <xf numFmtId="0" fontId="0" fillId="0" borderId="154" xfId="0" applyBorder="1" applyAlignment="1">
      <alignment horizontal="center" vertical="center"/>
    </xf>
    <xf numFmtId="0" fontId="0" fillId="0" borderId="155" xfId="0" applyBorder="1" applyAlignment="1">
      <alignment horizontal="center" vertical="center"/>
    </xf>
    <xf numFmtId="0" fontId="107" fillId="25" borderId="156" xfId="0" applyFont="1" applyFill="1" applyBorder="1" applyAlignment="1" applyProtection="1">
      <alignment horizontal="center" vertical="center"/>
    </xf>
    <xf numFmtId="0" fontId="107" fillId="25" borderId="157" xfId="0" applyFont="1" applyFill="1" applyBorder="1" applyAlignment="1" applyProtection="1">
      <alignment horizontal="center" vertical="center"/>
    </xf>
    <xf numFmtId="0" fontId="107" fillId="25" borderId="158" xfId="0" applyFont="1" applyFill="1" applyBorder="1" applyAlignment="1" applyProtection="1">
      <alignment horizontal="center" vertical="center"/>
    </xf>
    <xf numFmtId="0" fontId="2" fillId="25" borderId="161" xfId="0" applyFont="1" applyFill="1" applyBorder="1" applyAlignment="1" applyProtection="1">
      <alignment horizontal="left" vertical="top" wrapText="1"/>
      <protection locked="0"/>
    </xf>
    <xf numFmtId="0" fontId="2" fillId="25" borderId="162" xfId="0" applyFont="1" applyFill="1" applyBorder="1" applyAlignment="1" applyProtection="1">
      <alignment horizontal="left" vertical="top" wrapText="1"/>
      <protection locked="0"/>
    </xf>
    <xf numFmtId="0" fontId="2" fillId="25" borderId="163" xfId="0" applyFont="1" applyFill="1" applyBorder="1" applyAlignment="1" applyProtection="1">
      <alignment horizontal="left" vertical="top" wrapText="1"/>
      <protection locked="0"/>
    </xf>
    <xf numFmtId="0" fontId="78" fillId="0" borderId="164" xfId="0" applyNumberFormat="1" applyFont="1" applyFill="1" applyBorder="1" applyAlignment="1" applyProtection="1">
      <alignment horizontal="left" vertical="top" wrapText="1"/>
    </xf>
    <xf numFmtId="0" fontId="78" fillId="0" borderId="165" xfId="0" applyNumberFormat="1" applyFont="1" applyFill="1" applyBorder="1" applyAlignment="1" applyProtection="1">
      <alignment horizontal="left" vertical="top" wrapText="1"/>
    </xf>
    <xf numFmtId="0" fontId="78" fillId="0" borderId="166" xfId="0" applyNumberFormat="1" applyFont="1" applyFill="1" applyBorder="1" applyAlignment="1" applyProtection="1">
      <alignment horizontal="left" vertical="top" wrapText="1"/>
    </xf>
    <xf numFmtId="0" fontId="78" fillId="0" borderId="167" xfId="0" applyNumberFormat="1" applyFont="1" applyFill="1" applyBorder="1" applyAlignment="1" applyProtection="1">
      <alignment horizontal="left" vertical="top" wrapText="1"/>
    </xf>
    <xf numFmtId="0" fontId="2" fillId="25" borderId="168" xfId="0" applyFont="1" applyFill="1" applyBorder="1" applyAlignment="1" applyProtection="1">
      <alignment horizontal="left" vertical="top" wrapText="1"/>
      <protection locked="0"/>
    </xf>
    <xf numFmtId="0" fontId="2" fillId="25" borderId="169" xfId="0" applyFont="1" applyFill="1" applyBorder="1" applyAlignment="1" applyProtection="1">
      <alignment horizontal="left" vertical="top" wrapText="1"/>
      <protection locked="0"/>
    </xf>
    <xf numFmtId="0" fontId="2" fillId="25" borderId="170" xfId="0" applyFont="1" applyFill="1" applyBorder="1" applyAlignment="1" applyProtection="1">
      <alignment horizontal="left" vertical="top" wrapText="1"/>
      <protection locked="0"/>
    </xf>
    <xf numFmtId="9" fontId="2" fillId="0" borderId="159" xfId="61" applyNumberFormat="1" applyFont="1" applyFill="1" applyBorder="1" applyAlignment="1" applyProtection="1">
      <alignment horizontal="left" vertical="center" wrapText="1"/>
    </xf>
    <xf numFmtId="0" fontId="2" fillId="0" borderId="135" xfId="61" applyNumberFormat="1" applyFont="1" applyFill="1" applyBorder="1" applyAlignment="1" applyProtection="1">
      <alignment horizontal="left" vertical="center" wrapText="1"/>
    </xf>
    <xf numFmtId="0" fontId="2" fillId="0" borderId="160" xfId="61" applyNumberFormat="1" applyFont="1" applyFill="1" applyBorder="1" applyAlignment="1" applyProtection="1">
      <alignment horizontal="left" vertical="center" wrapText="1"/>
    </xf>
    <xf numFmtId="0" fontId="100" fillId="0" borderId="0" xfId="0" applyFont="1" applyBorder="1" applyAlignment="1" applyProtection="1">
      <alignment horizontal="center"/>
    </xf>
    <xf numFmtId="0" fontId="77" fillId="19" borderId="12" xfId="0" applyFont="1" applyFill="1" applyBorder="1" applyAlignment="1" applyProtection="1">
      <alignment horizontal="center" vertical="center"/>
    </xf>
    <xf numFmtId="0" fontId="59" fillId="26" borderId="141" xfId="0" applyFont="1" applyFill="1" applyBorder="1" applyAlignment="1" applyProtection="1">
      <alignment horizontal="center" vertical="center"/>
    </xf>
    <xf numFmtId="0" fontId="59" fillId="26" borderId="142" xfId="0" applyFont="1" applyFill="1" applyBorder="1" applyAlignment="1" applyProtection="1">
      <alignment horizontal="center" vertical="center"/>
    </xf>
    <xf numFmtId="0" fontId="59" fillId="26" borderId="143" xfId="0" applyFont="1" applyFill="1" applyBorder="1" applyAlignment="1" applyProtection="1">
      <alignment horizontal="center" vertical="center"/>
    </xf>
    <xf numFmtId="0" fontId="78" fillId="0" borderId="14" xfId="0" applyNumberFormat="1" applyFont="1" applyFill="1" applyBorder="1" applyAlignment="1" applyProtection="1">
      <alignment horizontal="left" vertical="top" wrapText="1"/>
    </xf>
    <xf numFmtId="0" fontId="78" fillId="0" borderId="144" xfId="0" applyNumberFormat="1" applyFont="1" applyFill="1" applyBorder="1" applyAlignment="1" applyProtection="1">
      <alignment horizontal="left" vertical="top" wrapText="1"/>
    </xf>
    <xf numFmtId="0" fontId="78" fillId="0" borderId="145" xfId="0" applyNumberFormat="1" applyFont="1" applyFill="1" applyBorder="1" applyAlignment="1" applyProtection="1">
      <alignment horizontal="left" vertical="top" wrapText="1"/>
    </xf>
    <xf numFmtId="0" fontId="78" fillId="0" borderId="146" xfId="0" applyNumberFormat="1" applyFont="1" applyFill="1" applyBorder="1" applyAlignment="1" applyProtection="1">
      <alignment horizontal="left" vertical="top" wrapText="1"/>
    </xf>
    <xf numFmtId="0" fontId="78" fillId="0" borderId="147" xfId="0" applyNumberFormat="1" applyFont="1" applyFill="1" applyBorder="1" applyAlignment="1" applyProtection="1">
      <alignment horizontal="left" vertical="top" wrapText="1"/>
    </xf>
    <xf numFmtId="49" fontId="2" fillId="26" borderId="148" xfId="0" applyNumberFormat="1" applyFont="1" applyFill="1" applyBorder="1" applyAlignment="1" applyProtection="1">
      <alignment horizontal="center" vertical="center"/>
      <protection locked="0"/>
    </xf>
    <xf numFmtId="49" fontId="2" fillId="26" borderId="14" xfId="0" applyNumberFormat="1" applyFont="1" applyFill="1" applyBorder="1" applyAlignment="1" applyProtection="1">
      <alignment horizontal="center" vertical="center"/>
      <protection locked="0"/>
    </xf>
    <xf numFmtId="49" fontId="2" fillId="26" borderId="144" xfId="0" applyNumberFormat="1" applyFont="1" applyFill="1" applyBorder="1" applyAlignment="1" applyProtection="1">
      <alignment horizontal="center" vertical="center"/>
      <protection locked="0"/>
    </xf>
    <xf numFmtId="0" fontId="76" fillId="0" borderId="0" xfId="0" applyFont="1" applyFill="1" applyBorder="1" applyAlignment="1" applyProtection="1">
      <alignment horizontal="center"/>
    </xf>
    <xf numFmtId="0" fontId="76" fillId="0" borderId="149" xfId="0" applyFont="1" applyFill="1" applyBorder="1" applyAlignment="1" applyProtection="1">
      <alignment horizontal="center"/>
    </xf>
    <xf numFmtId="49" fontId="2" fillId="26" borderId="150" xfId="0" applyNumberFormat="1" applyFont="1" applyFill="1" applyBorder="1" applyAlignment="1" applyProtection="1">
      <alignment horizontal="center" vertical="center"/>
      <protection locked="0"/>
    </xf>
    <xf numFmtId="49" fontId="2" fillId="26" borderId="151" xfId="0" applyNumberFormat="1" applyFont="1" applyFill="1" applyBorder="1" applyAlignment="1" applyProtection="1">
      <alignment horizontal="center" vertical="center"/>
      <protection locked="0"/>
    </xf>
    <xf numFmtId="49" fontId="2" fillId="26" borderId="152" xfId="0" applyNumberFormat="1" applyFont="1" applyFill="1" applyBorder="1" applyAlignment="1" applyProtection="1">
      <alignment horizontal="center" vertical="center"/>
      <protection locked="0"/>
    </xf>
    <xf numFmtId="0" fontId="76" fillId="0" borderId="171" xfId="0" applyFont="1" applyFill="1" applyBorder="1" applyAlignment="1" applyProtection="1">
      <alignment horizontal="center"/>
    </xf>
    <xf numFmtId="0" fontId="2" fillId="25" borderId="172" xfId="0" applyFont="1" applyFill="1" applyBorder="1" applyAlignment="1" applyProtection="1">
      <alignment horizontal="left" vertical="top" wrapText="1"/>
      <protection locked="0"/>
    </xf>
    <xf numFmtId="0" fontId="2" fillId="25" borderId="173" xfId="0" applyFont="1" applyFill="1" applyBorder="1" applyAlignment="1" applyProtection="1">
      <alignment horizontal="left" vertical="top" wrapText="1"/>
      <protection locked="0"/>
    </xf>
    <xf numFmtId="0" fontId="2" fillId="25" borderId="174" xfId="0" applyFont="1" applyFill="1" applyBorder="1" applyAlignment="1" applyProtection="1">
      <alignment horizontal="left" vertical="top" wrapText="1"/>
      <protection locked="0"/>
    </xf>
    <xf numFmtId="0" fontId="2" fillId="22" borderId="175" xfId="0" applyFont="1" applyFill="1" applyBorder="1" applyAlignment="1" applyProtection="1">
      <alignment horizontal="center" vertical="top" wrapText="1"/>
      <protection locked="0"/>
    </xf>
    <xf numFmtId="0" fontId="2" fillId="22" borderId="176" xfId="0" applyFont="1" applyFill="1" applyBorder="1" applyAlignment="1" applyProtection="1">
      <alignment horizontal="center" vertical="top" wrapText="1"/>
      <protection locked="0"/>
    </xf>
    <xf numFmtId="0" fontId="2" fillId="22" borderId="177" xfId="0" applyFont="1" applyFill="1" applyBorder="1" applyAlignment="1" applyProtection="1">
      <alignment horizontal="center" vertical="top" wrapText="1"/>
      <protection locked="0"/>
    </xf>
    <xf numFmtId="0" fontId="2" fillId="0" borderId="159" xfId="61" applyNumberFormat="1" applyFont="1" applyFill="1" applyBorder="1" applyAlignment="1" applyProtection="1">
      <alignment horizontal="left" vertical="center" wrapText="1"/>
    </xf>
    <xf numFmtId="0" fontId="78" fillId="0" borderId="178" xfId="0" applyNumberFormat="1" applyFont="1" applyFill="1" applyBorder="1" applyAlignment="1" applyProtection="1">
      <alignment horizontal="left" vertical="top" wrapText="1"/>
    </xf>
    <xf numFmtId="0" fontId="78" fillId="0" borderId="179" xfId="0" applyNumberFormat="1" applyFont="1" applyFill="1" applyBorder="1" applyAlignment="1" applyProtection="1">
      <alignment horizontal="left" vertical="top" wrapText="1"/>
    </xf>
    <xf numFmtId="0" fontId="78" fillId="0" borderId="180" xfId="0" applyNumberFormat="1" applyFont="1" applyFill="1" applyBorder="1" applyAlignment="1" applyProtection="1">
      <alignment horizontal="left" vertical="top" wrapText="1"/>
    </xf>
    <xf numFmtId="9" fontId="2" fillId="0" borderId="181" xfId="61" applyNumberFormat="1" applyFont="1" applyFill="1" applyBorder="1" applyAlignment="1" applyProtection="1">
      <alignment horizontal="left" vertical="center" wrapText="1"/>
    </xf>
    <xf numFmtId="0" fontId="2" fillId="0" borderId="182" xfId="61" applyNumberFormat="1" applyFont="1" applyFill="1" applyBorder="1" applyAlignment="1" applyProtection="1">
      <alignment horizontal="left" vertical="center" wrapText="1"/>
    </xf>
    <xf numFmtId="0" fontId="2" fillId="0" borderId="183" xfId="61" applyNumberFormat="1" applyFont="1" applyFill="1" applyBorder="1" applyAlignment="1" applyProtection="1">
      <alignment horizontal="left" vertical="center" wrapText="1"/>
    </xf>
    <xf numFmtId="0" fontId="59" fillId="22" borderId="184" xfId="0" applyFont="1" applyFill="1" applyBorder="1" applyAlignment="1" applyProtection="1">
      <alignment horizontal="center" vertical="center"/>
    </xf>
    <xf numFmtId="0" fontId="59" fillId="22" borderId="185" xfId="0" applyFont="1" applyFill="1" applyBorder="1" applyAlignment="1" applyProtection="1">
      <alignment horizontal="center" vertical="center"/>
    </xf>
    <xf numFmtId="0" fontId="59" fillId="22" borderId="186" xfId="0" applyFont="1" applyFill="1" applyBorder="1" applyAlignment="1" applyProtection="1">
      <alignment horizontal="center" vertical="center"/>
    </xf>
    <xf numFmtId="0" fontId="78" fillId="0" borderId="187" xfId="0" applyNumberFormat="1" applyFont="1" applyFill="1" applyBorder="1" applyAlignment="1" applyProtection="1">
      <alignment horizontal="left" vertical="center" wrapText="1"/>
    </xf>
    <xf numFmtId="0" fontId="78" fillId="0" borderId="188" xfId="0" applyNumberFormat="1" applyFont="1" applyFill="1" applyBorder="1" applyAlignment="1" applyProtection="1">
      <alignment horizontal="left" vertical="center" wrapText="1"/>
    </xf>
    <xf numFmtId="0" fontId="78" fillId="0" borderId="189" xfId="0" applyNumberFormat="1" applyFont="1" applyFill="1" applyBorder="1" applyAlignment="1" applyProtection="1">
      <alignment horizontal="left" vertical="center" wrapText="1"/>
    </xf>
    <xf numFmtId="0" fontId="2" fillId="22" borderId="138" xfId="0" applyFont="1" applyFill="1" applyBorder="1" applyAlignment="1" applyProtection="1">
      <alignment horizontal="center" vertical="top" wrapText="1"/>
      <protection locked="0"/>
    </xf>
    <xf numFmtId="0" fontId="2" fillId="22" borderId="139" xfId="0" applyFont="1" applyFill="1" applyBorder="1" applyAlignment="1" applyProtection="1">
      <alignment horizontal="center" vertical="top" wrapText="1"/>
      <protection locked="0"/>
    </xf>
    <xf numFmtId="0" fontId="2" fillId="22" borderId="140" xfId="0" applyFont="1" applyFill="1" applyBorder="1" applyAlignment="1" applyProtection="1">
      <alignment horizontal="center" vertical="top" wrapText="1"/>
      <protection locked="0"/>
    </xf>
    <xf numFmtId="0" fontId="2" fillId="22" borderId="128" xfId="0" applyFont="1" applyFill="1" applyBorder="1" applyAlignment="1" applyProtection="1">
      <alignment horizontal="left" vertical="top" wrapText="1"/>
      <protection locked="0"/>
    </xf>
    <xf numFmtId="0" fontId="2" fillId="22" borderId="129" xfId="0" applyFont="1" applyFill="1" applyBorder="1" applyAlignment="1" applyProtection="1">
      <alignment horizontal="left" vertical="top" wrapText="1"/>
      <protection locked="0"/>
    </xf>
    <xf numFmtId="0" fontId="2" fillId="22" borderId="130" xfId="0" applyFont="1" applyFill="1" applyBorder="1" applyAlignment="1" applyProtection="1">
      <alignment horizontal="left" vertical="top" wrapText="1"/>
      <protection locked="0"/>
    </xf>
    <xf numFmtId="0" fontId="21" fillId="0" borderId="199" xfId="0" applyFont="1" applyFill="1" applyBorder="1" applyAlignment="1" applyProtection="1">
      <alignment horizontal="left" wrapText="1"/>
      <protection locked="0"/>
    </xf>
    <xf numFmtId="0" fontId="21" fillId="0" borderId="200" xfId="0" applyFont="1" applyFill="1" applyBorder="1" applyAlignment="1" applyProtection="1">
      <alignment horizontal="left" wrapText="1"/>
      <protection locked="0"/>
    </xf>
    <xf numFmtId="0" fontId="21" fillId="0" borderId="201" xfId="0" applyFont="1" applyFill="1" applyBorder="1" applyAlignment="1" applyProtection="1">
      <alignment horizontal="left" wrapText="1"/>
      <protection locked="0"/>
    </xf>
    <xf numFmtId="0" fontId="21" fillId="0" borderId="202" xfId="0" applyFont="1" applyFill="1" applyBorder="1" applyAlignment="1" applyProtection="1">
      <alignment horizontal="left" wrapText="1"/>
      <protection locked="0"/>
    </xf>
    <xf numFmtId="0" fontId="21" fillId="0" borderId="203" xfId="0" applyFont="1" applyFill="1" applyBorder="1" applyAlignment="1" applyProtection="1">
      <alignment horizontal="left" vertical="top" wrapText="1"/>
      <protection locked="0"/>
    </xf>
    <xf numFmtId="0" fontId="21" fillId="0" borderId="204" xfId="0" applyFont="1" applyFill="1" applyBorder="1" applyAlignment="1" applyProtection="1">
      <alignment horizontal="left" vertical="top" wrapText="1"/>
      <protection locked="0"/>
    </xf>
    <xf numFmtId="0" fontId="21" fillId="0" borderId="205" xfId="0" applyFont="1" applyFill="1" applyBorder="1" applyAlignment="1" applyProtection="1">
      <alignment horizontal="left" vertical="top" wrapText="1"/>
      <protection locked="0"/>
    </xf>
    <xf numFmtId="0" fontId="21" fillId="0" borderId="197" xfId="0" applyFont="1" applyFill="1" applyBorder="1" applyAlignment="1" applyProtection="1">
      <alignment horizontal="left" vertical="top" wrapText="1"/>
      <protection locked="0"/>
    </xf>
    <xf numFmtId="0" fontId="21" fillId="0" borderId="151" xfId="0" applyFont="1" applyFill="1" applyBorder="1" applyAlignment="1" applyProtection="1">
      <alignment horizontal="left" vertical="top" wrapText="1"/>
      <protection locked="0"/>
    </xf>
    <xf numFmtId="0" fontId="21" fillId="0" borderId="198" xfId="0" applyFont="1" applyFill="1" applyBorder="1" applyAlignment="1" applyProtection="1">
      <alignment horizontal="left" vertical="top" wrapText="1"/>
      <protection locked="0"/>
    </xf>
    <xf numFmtId="0" fontId="75" fillId="21" borderId="206" xfId="52" applyNumberFormat="1" applyFont="1" applyFill="1" applyBorder="1" applyAlignment="1">
      <alignment horizontal="center" vertical="center" wrapText="1"/>
    </xf>
    <xf numFmtId="0" fontId="75" fillId="21" borderId="13" xfId="52" applyNumberFormat="1" applyFont="1" applyFill="1" applyBorder="1" applyAlignment="1">
      <alignment horizontal="center" vertical="center" wrapText="1"/>
    </xf>
    <xf numFmtId="0" fontId="21" fillId="0" borderId="207" xfId="0" applyFont="1" applyFill="1" applyBorder="1" applyAlignment="1" applyProtection="1">
      <alignment horizontal="left"/>
      <protection locked="0"/>
    </xf>
    <xf numFmtId="0" fontId="21" fillId="0" borderId="208" xfId="0" applyFont="1" applyFill="1" applyBorder="1" applyAlignment="1" applyProtection="1">
      <alignment horizontal="left"/>
      <protection locked="0"/>
    </xf>
    <xf numFmtId="0" fontId="21" fillId="0" borderId="225" xfId="0" applyFont="1" applyFill="1" applyBorder="1" applyAlignment="1" applyProtection="1">
      <alignment horizontal="left" wrapText="1"/>
      <protection locked="0"/>
    </xf>
    <xf numFmtId="0" fontId="21" fillId="0" borderId="34" xfId="0" applyFont="1" applyFill="1" applyBorder="1" applyAlignment="1" applyProtection="1">
      <alignment horizontal="left" wrapText="1"/>
      <protection locked="0"/>
    </xf>
    <xf numFmtId="0" fontId="21" fillId="0" borderId="216" xfId="0" applyFont="1" applyFill="1" applyBorder="1" applyAlignment="1" applyProtection="1">
      <alignment horizontal="left" wrapText="1"/>
      <protection locked="0"/>
    </xf>
    <xf numFmtId="0" fontId="21" fillId="0" borderId="207" xfId="0" applyFont="1" applyFill="1" applyBorder="1" applyAlignment="1" applyProtection="1">
      <alignment horizontal="left" wrapText="1"/>
      <protection locked="0"/>
    </xf>
    <xf numFmtId="14" fontId="21" fillId="0" borderId="207" xfId="0" applyNumberFormat="1" applyFont="1" applyFill="1" applyBorder="1" applyAlignment="1" applyProtection="1">
      <alignment horizontal="left"/>
      <protection locked="0"/>
    </xf>
    <xf numFmtId="14" fontId="21" fillId="0" borderId="34" xfId="0" applyNumberFormat="1" applyFont="1" applyFill="1" applyBorder="1" applyAlignment="1" applyProtection="1">
      <alignment horizontal="left"/>
      <protection locked="0"/>
    </xf>
    <xf numFmtId="0" fontId="93" fillId="21" borderId="210" xfId="0" applyFont="1" applyFill="1" applyBorder="1" applyAlignment="1">
      <alignment horizontal="center" vertical="center" textRotation="90" wrapText="1"/>
    </xf>
    <xf numFmtId="0" fontId="93" fillId="21" borderId="211" xfId="0" applyFont="1" applyFill="1" applyBorder="1" applyAlignment="1">
      <alignment horizontal="center" vertical="center" textRotation="90" wrapText="1"/>
    </xf>
    <xf numFmtId="0" fontId="93" fillId="21" borderId="212" xfId="0" applyFont="1" applyFill="1" applyBorder="1" applyAlignment="1">
      <alignment horizontal="center" vertical="center" textRotation="90" wrapText="1"/>
    </xf>
    <xf numFmtId="0" fontId="75" fillId="21" borderId="213" xfId="52" applyNumberFormat="1" applyFont="1" applyFill="1" applyBorder="1" applyAlignment="1">
      <alignment horizontal="center" vertical="center" wrapText="1"/>
    </xf>
    <xf numFmtId="0" fontId="75" fillId="21" borderId="214" xfId="52" applyNumberFormat="1" applyFont="1" applyFill="1" applyBorder="1" applyAlignment="1">
      <alignment horizontal="center" vertical="center" wrapText="1"/>
    </xf>
    <xf numFmtId="0" fontId="75" fillId="21" borderId="215" xfId="52" applyNumberFormat="1" applyFont="1" applyFill="1" applyBorder="1" applyAlignment="1">
      <alignment horizontal="center" vertical="center" wrapText="1"/>
    </xf>
    <xf numFmtId="0" fontId="75" fillId="21" borderId="217" xfId="52" applyNumberFormat="1" applyFont="1" applyFill="1" applyBorder="1" applyAlignment="1">
      <alignment horizontal="center" vertical="center" wrapText="1"/>
    </xf>
    <xf numFmtId="0" fontId="21" fillId="0" borderId="218" xfId="0" applyFont="1" applyFill="1" applyBorder="1" applyAlignment="1" applyProtection="1">
      <alignment horizontal="left" wrapText="1"/>
      <protection locked="0"/>
    </xf>
    <xf numFmtId="0" fontId="21" fillId="0" borderId="219" xfId="0" applyFont="1" applyFill="1" applyBorder="1" applyAlignment="1" applyProtection="1">
      <alignment horizontal="left" wrapText="1"/>
      <protection locked="0"/>
    </xf>
    <xf numFmtId="0" fontId="21" fillId="0" borderId="203" xfId="0" applyFont="1" applyBorder="1" applyAlignment="1" applyProtection="1">
      <alignment horizontal="left"/>
      <protection locked="0"/>
    </xf>
    <xf numFmtId="0" fontId="21" fillId="0" borderId="204" xfId="0" applyFont="1" applyBorder="1" applyAlignment="1" applyProtection="1">
      <alignment horizontal="left"/>
      <protection locked="0"/>
    </xf>
    <xf numFmtId="0" fontId="21" fillId="0" borderId="205" xfId="0" applyFont="1" applyBorder="1" applyAlignment="1" applyProtection="1">
      <alignment horizontal="left"/>
      <protection locked="0"/>
    </xf>
    <xf numFmtId="0" fontId="21" fillId="0" borderId="197" xfId="0" applyFont="1" applyBorder="1" applyAlignment="1" applyProtection="1">
      <alignment horizontal="left"/>
      <protection locked="0"/>
    </xf>
    <xf numFmtId="0" fontId="21" fillId="0" borderId="151" xfId="0" applyFont="1" applyBorder="1" applyAlignment="1" applyProtection="1">
      <alignment horizontal="left"/>
      <protection locked="0"/>
    </xf>
    <xf numFmtId="0" fontId="21" fillId="0" borderId="198" xfId="0" applyFont="1" applyBorder="1" applyAlignment="1" applyProtection="1">
      <alignment horizontal="left"/>
      <protection locked="0"/>
    </xf>
    <xf numFmtId="0" fontId="21" fillId="0" borderId="194" xfId="0" applyFont="1" applyFill="1" applyBorder="1" applyAlignment="1" applyProtection="1">
      <alignment horizontal="left" vertical="top" wrapText="1"/>
      <protection locked="0"/>
    </xf>
    <xf numFmtId="0" fontId="21" fillId="0" borderId="195" xfId="0" applyFont="1" applyFill="1" applyBorder="1" applyAlignment="1" applyProtection="1">
      <alignment horizontal="left" vertical="top" wrapText="1"/>
      <protection locked="0"/>
    </xf>
    <xf numFmtId="0" fontId="21" fillId="0" borderId="220" xfId="0" applyFont="1" applyFill="1" applyBorder="1" applyAlignment="1" applyProtection="1">
      <alignment horizontal="left" vertical="top" wrapText="1"/>
      <protection locked="0"/>
    </xf>
    <xf numFmtId="0" fontId="21" fillId="0" borderId="202" xfId="0" applyFont="1" applyFill="1" applyBorder="1" applyAlignment="1" applyProtection="1">
      <alignment horizontal="left" vertical="top" wrapText="1"/>
      <protection locked="0"/>
    </xf>
    <xf numFmtId="0" fontId="21" fillId="0" borderId="203" xfId="0" applyFont="1" applyFill="1" applyBorder="1" applyAlignment="1" applyProtection="1">
      <alignment horizontal="left"/>
      <protection locked="0"/>
    </xf>
    <xf numFmtId="0" fontId="21" fillId="0" borderId="204" xfId="0" applyFont="1" applyFill="1" applyBorder="1" applyAlignment="1" applyProtection="1">
      <alignment horizontal="left"/>
      <protection locked="0"/>
    </xf>
    <xf numFmtId="0" fontId="21" fillId="0" borderId="200" xfId="0" applyFont="1" applyFill="1" applyBorder="1" applyAlignment="1" applyProtection="1">
      <alignment horizontal="left"/>
      <protection locked="0"/>
    </xf>
    <xf numFmtId="0" fontId="21" fillId="0" borderId="221" xfId="0" applyFont="1" applyFill="1" applyBorder="1" applyAlignment="1" applyProtection="1">
      <alignment horizontal="left"/>
      <protection locked="0"/>
    </xf>
    <xf numFmtId="0" fontId="21" fillId="0" borderId="222" xfId="0" applyFont="1" applyFill="1" applyBorder="1" applyAlignment="1" applyProtection="1">
      <alignment horizontal="left"/>
      <protection locked="0"/>
    </xf>
    <xf numFmtId="0" fontId="21" fillId="0" borderId="223" xfId="0" applyFont="1" applyFill="1" applyBorder="1" applyAlignment="1" applyProtection="1">
      <alignment horizontal="left"/>
      <protection locked="0"/>
    </xf>
    <xf numFmtId="0" fontId="21" fillId="0" borderId="221" xfId="0" applyFont="1" applyBorder="1" applyAlignment="1" applyProtection="1">
      <alignment horizontal="left"/>
      <protection locked="0"/>
    </xf>
    <xf numFmtId="0" fontId="21" fillId="0" borderId="222" xfId="0" applyFont="1" applyBorder="1" applyAlignment="1" applyProtection="1">
      <alignment horizontal="left"/>
      <protection locked="0"/>
    </xf>
    <xf numFmtId="0" fontId="21" fillId="0" borderId="224" xfId="0" applyFont="1" applyBorder="1" applyAlignment="1" applyProtection="1">
      <alignment horizontal="left"/>
      <protection locked="0"/>
    </xf>
    <xf numFmtId="0" fontId="21" fillId="0" borderId="203" xfId="0" applyFont="1" applyBorder="1" applyAlignment="1" applyProtection="1">
      <alignment horizontal="left" wrapText="1"/>
      <protection locked="0"/>
    </xf>
    <xf numFmtId="0" fontId="21" fillId="0" borderId="204" xfId="0" applyFont="1" applyBorder="1" applyAlignment="1" applyProtection="1">
      <alignment horizontal="left" wrapText="1"/>
      <protection locked="0"/>
    </xf>
    <xf numFmtId="0" fontId="21" fillId="0" borderId="205" xfId="0" applyFont="1" applyBorder="1" applyAlignment="1" applyProtection="1">
      <alignment horizontal="left" wrapText="1"/>
      <protection locked="0"/>
    </xf>
    <xf numFmtId="0" fontId="21" fillId="0" borderId="197" xfId="0" applyFont="1" applyBorder="1" applyAlignment="1" applyProtection="1">
      <alignment horizontal="left" wrapText="1"/>
      <protection locked="0"/>
    </xf>
    <xf numFmtId="0" fontId="21" fillId="0" borderId="151" xfId="0" applyFont="1" applyBorder="1" applyAlignment="1" applyProtection="1">
      <alignment horizontal="left" wrapText="1"/>
      <protection locked="0"/>
    </xf>
    <xf numFmtId="0" fontId="21" fillId="0" borderId="198" xfId="0" applyFont="1" applyBorder="1" applyAlignment="1" applyProtection="1">
      <alignment horizontal="left" wrapText="1"/>
      <protection locked="0"/>
    </xf>
    <xf numFmtId="0" fontId="21" fillId="0" borderId="135" xfId="0" applyFont="1" applyFill="1" applyBorder="1" applyAlignment="1" applyProtection="1">
      <alignment horizontal="left" vertical="center" wrapText="1"/>
      <protection locked="0"/>
    </xf>
    <xf numFmtId="0" fontId="21" fillId="0" borderId="191" xfId="0" applyFont="1" applyFill="1" applyBorder="1" applyAlignment="1" applyProtection="1">
      <alignment horizontal="left" vertical="center" wrapText="1"/>
      <protection locked="0"/>
    </xf>
    <xf numFmtId="0" fontId="21" fillId="0" borderId="192" xfId="0" applyFont="1" applyFill="1" applyBorder="1" applyAlignment="1" applyProtection="1">
      <alignment horizontal="left" vertical="center" wrapText="1"/>
      <protection locked="0"/>
    </xf>
    <xf numFmtId="0" fontId="21" fillId="0" borderId="193" xfId="0" applyFont="1" applyFill="1" applyBorder="1" applyAlignment="1" applyProtection="1">
      <alignment horizontal="left" vertical="center" wrapText="1"/>
      <protection locked="0"/>
    </xf>
    <xf numFmtId="0" fontId="21" fillId="0" borderId="194" xfId="0" applyFont="1" applyBorder="1" applyAlignment="1" applyProtection="1">
      <alignment horizontal="left" wrapText="1"/>
      <protection locked="0"/>
    </xf>
    <xf numFmtId="0" fontId="21" fillId="0" borderId="195" xfId="0" applyFont="1" applyBorder="1" applyAlignment="1" applyProtection="1">
      <alignment horizontal="left" wrapText="1"/>
      <protection locked="0"/>
    </xf>
    <xf numFmtId="0" fontId="21" fillId="0" borderId="196" xfId="0" applyFont="1" applyBorder="1" applyAlignment="1" applyProtection="1">
      <alignment horizontal="left" wrapText="1"/>
      <protection locked="0"/>
    </xf>
    <xf numFmtId="0" fontId="93" fillId="21" borderId="90" xfId="0" applyFont="1" applyFill="1" applyBorder="1" applyAlignment="1">
      <alignment horizontal="center" vertical="center" textRotation="90"/>
    </xf>
    <xf numFmtId="0" fontId="0" fillId="21" borderId="72" xfId="0" applyFill="1" applyBorder="1" applyAlignment="1">
      <alignment horizontal="center" vertical="center" textRotation="90"/>
    </xf>
    <xf numFmtId="0" fontId="0" fillId="21" borderId="87" xfId="0" applyFill="1" applyBorder="1" applyAlignment="1">
      <alignment horizontal="center" vertical="center" textRotation="90"/>
    </xf>
    <xf numFmtId="0" fontId="21" fillId="0" borderId="227" xfId="0" applyFont="1" applyFill="1" applyBorder="1" applyAlignment="1" applyProtection="1">
      <alignment horizontal="left" wrapText="1"/>
      <protection locked="0"/>
    </xf>
    <xf numFmtId="0" fontId="21" fillId="0" borderId="197" xfId="0" applyFont="1" applyFill="1" applyBorder="1" applyAlignment="1" applyProtection="1">
      <alignment horizontal="left"/>
      <protection locked="0"/>
    </xf>
    <xf numFmtId="0" fontId="21" fillId="0" borderId="151" xfId="0" applyFont="1" applyFill="1" applyBorder="1" applyAlignment="1" applyProtection="1">
      <alignment horizontal="left"/>
      <protection locked="0"/>
    </xf>
    <xf numFmtId="0" fontId="21" fillId="0" borderId="202" xfId="0" applyFont="1" applyFill="1" applyBorder="1" applyAlignment="1" applyProtection="1">
      <alignment horizontal="left"/>
      <protection locked="0"/>
    </xf>
    <xf numFmtId="0" fontId="21" fillId="0" borderId="225" xfId="0" applyFont="1" applyBorder="1" applyAlignment="1" applyProtection="1">
      <alignment horizontal="left"/>
      <protection locked="0"/>
    </xf>
    <xf numFmtId="0" fontId="21" fillId="0" borderId="34" xfId="0" applyFont="1" applyBorder="1" applyAlignment="1" applyProtection="1">
      <alignment horizontal="left"/>
      <protection locked="0"/>
    </xf>
    <xf numFmtId="0" fontId="21" fillId="0" borderId="203" xfId="0" applyFont="1" applyFill="1" applyBorder="1" applyAlignment="1" applyProtection="1">
      <alignment horizontal="left" wrapText="1"/>
      <protection locked="0"/>
    </xf>
    <xf numFmtId="0" fontId="21" fillId="0" borderId="204" xfId="0" applyFont="1" applyFill="1" applyBorder="1" applyAlignment="1" applyProtection="1">
      <alignment horizontal="left" wrapText="1"/>
      <protection locked="0"/>
    </xf>
    <xf numFmtId="0" fontId="21" fillId="0" borderId="197" xfId="0" applyFont="1" applyFill="1" applyBorder="1" applyAlignment="1" applyProtection="1">
      <alignment horizontal="left" wrapText="1"/>
      <protection locked="0"/>
    </xf>
    <xf numFmtId="0" fontId="21" fillId="0" borderId="151" xfId="0" applyFont="1" applyFill="1" applyBorder="1" applyAlignment="1" applyProtection="1">
      <alignment horizontal="left" wrapText="1"/>
      <protection locked="0"/>
    </xf>
    <xf numFmtId="14" fontId="21" fillId="0" borderId="225" xfId="0" applyNumberFormat="1" applyFont="1" applyBorder="1" applyAlignment="1" applyProtection="1">
      <alignment horizontal="left"/>
      <protection locked="0"/>
    </xf>
    <xf numFmtId="0" fontId="21" fillId="0" borderId="219" xfId="0" applyFont="1" applyFill="1" applyBorder="1" applyAlignment="1" applyProtection="1">
      <alignment horizontal="left"/>
      <protection locked="0"/>
    </xf>
    <xf numFmtId="164" fontId="15" fillId="33" borderId="0" xfId="58" applyFont="1" applyFill="1" applyBorder="1" applyAlignment="1" applyProtection="1">
      <alignment horizontal="center"/>
      <protection locked="0"/>
    </xf>
    <xf numFmtId="0" fontId="21" fillId="0" borderId="228" xfId="0" applyFont="1" applyFill="1" applyBorder="1" applyAlignment="1" applyProtection="1">
      <alignment horizontal="left" wrapText="1"/>
      <protection locked="0"/>
    </xf>
    <xf numFmtId="0" fontId="21" fillId="0" borderId="220" xfId="0" applyFont="1" applyFill="1" applyBorder="1" applyAlignment="1" applyProtection="1">
      <alignment horizontal="left" wrapText="1"/>
      <protection locked="0"/>
    </xf>
    <xf numFmtId="15" fontId="28" fillId="0" borderId="0" xfId="0" applyNumberFormat="1" applyFont="1" applyAlignment="1">
      <alignment horizontal="right"/>
    </xf>
    <xf numFmtId="0" fontId="100" fillId="0" borderId="0" xfId="0" applyFont="1" applyAlignment="1">
      <alignment horizontal="center"/>
    </xf>
    <xf numFmtId="164" fontId="28" fillId="0" borderId="0" xfId="0" applyNumberFormat="1" applyFont="1" applyAlignment="1">
      <alignment horizontal="left"/>
    </xf>
    <xf numFmtId="0" fontId="0" fillId="22" borderId="95" xfId="0" applyFill="1" applyBorder="1" applyAlignment="1" applyProtection="1">
      <alignment horizontal="center"/>
      <protection locked="0"/>
    </xf>
    <xf numFmtId="0" fontId="0" fillId="22" borderId="94" xfId="0" applyFill="1" applyBorder="1" applyAlignment="1" applyProtection="1">
      <alignment horizontal="center"/>
      <protection locked="0"/>
    </xf>
    <xf numFmtId="0" fontId="0" fillId="22" borderId="96" xfId="0" applyFill="1" applyBorder="1" applyAlignment="1" applyProtection="1">
      <alignment horizontal="center"/>
      <protection locked="0"/>
    </xf>
    <xf numFmtId="0" fontId="0" fillId="22" borderId="88" xfId="0" applyFill="1" applyBorder="1" applyAlignment="1" applyProtection="1">
      <alignment horizontal="center"/>
      <protection locked="0"/>
    </xf>
    <xf numFmtId="0" fontId="0" fillId="22" borderId="97" xfId="0" applyFill="1" applyBorder="1" applyAlignment="1" applyProtection="1">
      <alignment horizontal="center"/>
      <protection locked="0"/>
    </xf>
    <xf numFmtId="0" fontId="0" fillId="22" borderId="98" xfId="0" applyFill="1" applyBorder="1" applyAlignment="1" applyProtection="1">
      <alignment horizontal="center"/>
      <protection locked="0"/>
    </xf>
    <xf numFmtId="0" fontId="75" fillId="21" borderId="190" xfId="52" applyNumberFormat="1" applyFont="1" applyFill="1" applyBorder="1" applyAlignment="1">
      <alignment horizontal="center" vertical="center" wrapText="1"/>
    </xf>
    <xf numFmtId="0" fontId="21" fillId="0" borderId="226" xfId="0" applyFont="1" applyBorder="1" applyAlignment="1" applyProtection="1">
      <alignment horizontal="left"/>
      <protection locked="0"/>
    </xf>
    <xf numFmtId="14" fontId="21" fillId="0" borderId="209" xfId="0" applyNumberFormat="1" applyFont="1" applyBorder="1" applyAlignment="1" applyProtection="1">
      <alignment horizontal="left"/>
      <protection locked="0"/>
    </xf>
    <xf numFmtId="0" fontId="75" fillId="21" borderId="229" xfId="52" applyNumberFormat="1" applyFont="1" applyFill="1" applyBorder="1" applyAlignment="1">
      <alignment horizontal="center" vertical="center" wrapText="1"/>
    </xf>
    <xf numFmtId="0" fontId="21" fillId="0" borderId="199" xfId="0" applyFont="1" applyFill="1" applyBorder="1" applyAlignment="1" applyProtection="1">
      <alignment horizontal="left"/>
      <protection locked="0"/>
    </xf>
    <xf numFmtId="0" fontId="21" fillId="0" borderId="230" xfId="0" applyFont="1" applyFill="1" applyBorder="1" applyAlignment="1" applyProtection="1">
      <alignment horizontal="left"/>
      <protection locked="0"/>
    </xf>
    <xf numFmtId="0" fontId="21" fillId="0" borderId="199" xfId="0" applyFont="1" applyBorder="1" applyAlignment="1" applyProtection="1">
      <alignment horizontal="left" wrapText="1"/>
      <protection locked="0"/>
    </xf>
    <xf numFmtId="0" fontId="21" fillId="0" borderId="200" xfId="0" applyFont="1" applyBorder="1" applyAlignment="1" applyProtection="1">
      <alignment horizontal="left" wrapText="1"/>
      <protection locked="0"/>
    </xf>
    <xf numFmtId="0" fontId="21" fillId="0" borderId="201" xfId="0" applyFont="1" applyBorder="1" applyAlignment="1" applyProtection="1">
      <alignment horizontal="left" wrapText="1"/>
      <protection locked="0"/>
    </xf>
    <xf numFmtId="0" fontId="21" fillId="0" borderId="202" xfId="0" applyFont="1" applyBorder="1" applyAlignment="1" applyProtection="1">
      <alignment horizontal="left" wrapText="1"/>
      <protection locked="0"/>
    </xf>
    <xf numFmtId="0" fontId="21" fillId="0" borderId="199" xfId="0" applyFont="1" applyBorder="1" applyAlignment="1" applyProtection="1">
      <alignment horizontal="left"/>
      <protection locked="0"/>
    </xf>
    <xf numFmtId="0" fontId="21" fillId="0" borderId="200" xfId="0" applyFont="1" applyBorder="1" applyAlignment="1" applyProtection="1">
      <alignment horizontal="left"/>
      <protection locked="0"/>
    </xf>
    <xf numFmtId="0" fontId="21" fillId="0" borderId="201" xfId="0" applyFont="1" applyBorder="1" applyAlignment="1" applyProtection="1">
      <alignment horizontal="left"/>
      <protection locked="0"/>
    </xf>
    <xf numFmtId="0" fontId="21" fillId="0" borderId="202" xfId="0" applyFont="1" applyBorder="1" applyAlignment="1" applyProtection="1">
      <alignment horizontal="left"/>
      <protection locked="0"/>
    </xf>
    <xf numFmtId="0" fontId="21" fillId="0" borderId="230" xfId="0" applyFont="1" applyBorder="1" applyAlignment="1" applyProtection="1">
      <alignment horizontal="left"/>
      <protection locked="0"/>
    </xf>
    <xf numFmtId="0" fontId="21" fillId="0" borderId="223" xfId="0" applyFont="1" applyBorder="1" applyAlignment="1" applyProtection="1">
      <alignment horizontal="left"/>
      <protection locked="0"/>
    </xf>
    <xf numFmtId="164" fontId="17" fillId="30" borderId="0" xfId="38" applyFont="1" applyFill="1" applyAlignment="1">
      <alignment horizontal="center" vertical="center"/>
    </xf>
    <xf numFmtId="0" fontId="33" fillId="0" borderId="0" xfId="0" applyFont="1" applyAlignment="1">
      <alignment horizontal="center"/>
    </xf>
    <xf numFmtId="0" fontId="122" fillId="0" borderId="37" xfId="0" applyFont="1" applyFill="1" applyBorder="1" applyAlignment="1" applyProtection="1">
      <alignment horizontal="center" vertical="top" wrapText="1"/>
    </xf>
    <xf numFmtId="0" fontId="122" fillId="0" borderId="36" xfId="0" applyFont="1" applyFill="1" applyBorder="1" applyAlignment="1" applyProtection="1">
      <alignment vertical="top" wrapText="1"/>
    </xf>
    <xf numFmtId="0" fontId="122" fillId="0" borderId="36" xfId="0" applyFont="1" applyFill="1" applyBorder="1" applyAlignment="1" applyProtection="1">
      <alignment horizontal="center" vertical="top" wrapText="1"/>
    </xf>
    <xf numFmtId="0" fontId="122" fillId="0" borderId="50" xfId="0" applyFont="1" applyFill="1" applyBorder="1" applyAlignment="1" applyProtection="1">
      <alignment horizontal="center" vertical="top" wrapText="1"/>
    </xf>
  </cellXfs>
  <cellStyles count="174">
    <cellStyle name="???????????" xfId="92"/>
    <cellStyle name="????????????? ???????????" xfId="93"/>
    <cellStyle name="_TB_Calc_number" xfId="69"/>
    <cellStyle name="_TB_Calc_percent" xfId="70"/>
    <cellStyle name="_TB_def_number" xfId="71"/>
    <cellStyle name="_TB_def_percent" xfId="72"/>
    <cellStyle name="_TB_results1" xfId="89"/>
    <cellStyle name="_TB_subtitle2" xfId="73"/>
    <cellStyle name="_TB_textunprotect" xfId="90"/>
    <cellStyle name="_TB_years" xfId="91"/>
    <cellStyle name="20% - Accent1" xfId="1"/>
    <cellStyle name="20% - Accent2" xfId="2"/>
    <cellStyle name="20% - Accent3" xfId="3"/>
    <cellStyle name="20% - Accent4" xfId="4"/>
    <cellStyle name="20% - Accent5" xfId="5"/>
    <cellStyle name="20% - Accent6" xfId="6"/>
    <cellStyle name="20% - Акцент1 2" xfId="94"/>
    <cellStyle name="20% - Акцент2 2" xfId="95"/>
    <cellStyle name="20% - Акцент3 2" xfId="96"/>
    <cellStyle name="20% - Акцент4 2" xfId="97"/>
    <cellStyle name="20% - Акцент5 2" xfId="98"/>
    <cellStyle name="20% - Акцент6 2" xfId="99"/>
    <cellStyle name="40% - Accent1" xfId="7"/>
    <cellStyle name="40% - Accent2" xfId="8"/>
    <cellStyle name="40% - Accent3" xfId="9"/>
    <cellStyle name="40% - Accent4" xfId="10"/>
    <cellStyle name="40% - Accent5" xfId="11"/>
    <cellStyle name="40% - Accent6" xfId="12"/>
    <cellStyle name="40% - Акцент1 2" xfId="100"/>
    <cellStyle name="40% - Акцент2 2" xfId="101"/>
    <cellStyle name="40% - Акцент3 2" xfId="102"/>
    <cellStyle name="40% - Акцент4 2" xfId="103"/>
    <cellStyle name="40% - Акцент5 2" xfId="104"/>
    <cellStyle name="40% - Акцент6 2" xfId="105"/>
    <cellStyle name="60% - Accent1" xfId="13"/>
    <cellStyle name="60% - Accent2" xfId="14"/>
    <cellStyle name="60% - Accent3" xfId="15"/>
    <cellStyle name="60% - Accent4" xfId="16"/>
    <cellStyle name="60% - Accent5" xfId="17"/>
    <cellStyle name="60% - Accent6" xfId="18"/>
    <cellStyle name="60% - Акцент1 2" xfId="106"/>
    <cellStyle name="60% - Акцент2 2" xfId="107"/>
    <cellStyle name="60% - Акцент3 2" xfId="108"/>
    <cellStyle name="60% - Акцент4 2" xfId="109"/>
    <cellStyle name="60% - Акцент5 2" xfId="110"/>
    <cellStyle name="60% - Акцент6 2" xfId="111"/>
    <cellStyle name="Accent1" xfId="19"/>
    <cellStyle name="Accent2" xfId="20"/>
    <cellStyle name="Accent3" xfId="21"/>
    <cellStyle name="Accent4" xfId="22"/>
    <cellStyle name="Accent5" xfId="23"/>
    <cellStyle name="Accent6" xfId="24"/>
    <cellStyle name="Activity" xfId="173"/>
    <cellStyle name="Ãèïåðññûëêà" xfId="112"/>
    <cellStyle name="Bad" xfId="25"/>
    <cellStyle name="Calculation" xfId="26"/>
    <cellStyle name="Check Cell" xfId="27"/>
    <cellStyle name="Comma 2" xfId="82"/>
    <cellStyle name="Comma 2 2" xfId="68"/>
    <cellStyle name="Comma 2 3" xfId="85"/>
    <cellStyle name="Comma 3" xfId="87"/>
    <cellStyle name="Comma 4" xfId="113"/>
    <cellStyle name="Comma 5" xfId="114"/>
    <cellStyle name="Euro" xfId="28"/>
    <cellStyle name="Euro 2" xfId="115"/>
    <cellStyle name="Explanatory Text" xfId="29"/>
    <cellStyle name="Good" xfId="30"/>
    <cellStyle name="Heading 1" xfId="31"/>
    <cellStyle name="Heading 2" xfId="32"/>
    <cellStyle name="Heading 3" xfId="33"/>
    <cellStyle name="Heading 4" xfId="34"/>
    <cellStyle name="Hyperlink 2" xfId="74"/>
    <cellStyle name="Hyperlink 3" xfId="116"/>
    <cellStyle name="info" xfId="117"/>
    <cellStyle name="Input" xfId="35"/>
    <cellStyle name="Îòêðûâàâøàÿñÿ ãèïåðññûëêà" xfId="118"/>
    <cellStyle name="Linked Cell" xfId="36"/>
    <cellStyle name="ListData" xfId="119"/>
    <cellStyle name="Millares 2" xfId="37"/>
    <cellStyle name="Normal 10" xfId="120"/>
    <cellStyle name="Normal 11" xfId="121"/>
    <cellStyle name="Normal 12" xfId="172"/>
    <cellStyle name="Normal 2" xfId="38"/>
    <cellStyle name="Normal 2 2" xfId="39"/>
    <cellStyle name="Normal 2 2 2" xfId="84"/>
    <cellStyle name="Normal 2 3" xfId="40"/>
    <cellStyle name="Normal 2 4" xfId="41"/>
    <cellStyle name="Normal 2 5" xfId="42"/>
    <cellStyle name="Normal 2 6" xfId="43"/>
    <cellStyle name="Normal 2 7" xfId="44"/>
    <cellStyle name="Normal 2 8" xfId="45"/>
    <cellStyle name="Normal 2 9" xfId="65"/>
    <cellStyle name="Normal 2_Dashboard ver 2.2 ES" xfId="46"/>
    <cellStyle name="Normal 2_Prototipo" xfId="47"/>
    <cellStyle name="Normal 3" xfId="48"/>
    <cellStyle name="Normal 3 2" xfId="75"/>
    <cellStyle name="Normal 4" xfId="49"/>
    <cellStyle name="Normal 4 2" xfId="76"/>
    <cellStyle name="Normal 5" xfId="50"/>
    <cellStyle name="Normal 5 2" xfId="78"/>
    <cellStyle name="Normal 5 3" xfId="77"/>
    <cellStyle name="Normal 6" xfId="51"/>
    <cellStyle name="Normal 6 2" xfId="79"/>
    <cellStyle name="Normal 7" xfId="64"/>
    <cellStyle name="Normal 7 2" xfId="122"/>
    <cellStyle name="Normal 8" xfId="123"/>
    <cellStyle name="Normal 8 2" xfId="124"/>
    <cellStyle name="Normal 9" xfId="125"/>
    <cellStyle name="Normal_TZ_R3HIV_Phase_2_21_August_08" xfId="52"/>
    <cellStyle name="Note" xfId="53"/>
    <cellStyle name="Output" xfId="54"/>
    <cellStyle name="Percent 2" xfId="66"/>
    <cellStyle name="Percent 3" xfId="67"/>
    <cellStyle name="Percent 4" xfId="88"/>
    <cellStyle name="Percent 5" xfId="126"/>
    <cellStyle name="Percent 6" xfId="127"/>
    <cellStyle name="Percent 7" xfId="128"/>
    <cellStyle name="Percent 8" xfId="129"/>
    <cellStyle name="SheetHeader" xfId="130"/>
    <cellStyle name="TableHeader" xfId="131"/>
    <cellStyle name="Title" xfId="55"/>
    <cellStyle name="Título 3 3" xfId="56"/>
    <cellStyle name="Título 3 3_Prototipo" xfId="57"/>
    <cellStyle name="Título 3 3_PrototipoRep1" xfId="58"/>
    <cellStyle name="Título 3 7" xfId="59"/>
    <cellStyle name="Warning Text" xfId="60"/>
    <cellStyle name="Акцент1 2" xfId="132"/>
    <cellStyle name="Акцент2 2" xfId="133"/>
    <cellStyle name="Акцент3 2" xfId="134"/>
    <cellStyle name="Акцент4 2" xfId="135"/>
    <cellStyle name="Акцент5 2" xfId="136"/>
    <cellStyle name="Акцент6 2" xfId="137"/>
    <cellStyle name="Ввод  2" xfId="138"/>
    <cellStyle name="Вывод 2" xfId="139"/>
    <cellStyle name="Вычисление 2" xfId="140"/>
    <cellStyle name="Гиперссылка 2" xfId="141"/>
    <cellStyle name="Гиперссылка 3" xfId="142"/>
    <cellStyle name="Заголовок 1 2" xfId="143"/>
    <cellStyle name="Заголовок 2 2" xfId="144"/>
    <cellStyle name="Заголовок 3 2" xfId="145"/>
    <cellStyle name="Заголовок 4 2" xfId="146"/>
    <cellStyle name="Итог 2" xfId="147"/>
    <cellStyle name="Контрольная ячейка 2" xfId="148"/>
    <cellStyle name="Название 2" xfId="149"/>
    <cellStyle name="Нейтральный 2" xfId="150"/>
    <cellStyle name="Обычный" xfId="0" builtinId="0"/>
    <cellStyle name="Обычный 2" xfId="80"/>
    <cellStyle name="Обычный 2 2" xfId="151"/>
    <cellStyle name="Обычный 2 3" xfId="152"/>
    <cellStyle name="Обычный 3" xfId="81"/>
    <cellStyle name="Обычный 4" xfId="153"/>
    <cellStyle name="Обычный 4 2" xfId="154"/>
    <cellStyle name="Обычный 4_KGZ Rnd 7 budget HIV" xfId="155"/>
    <cellStyle name="Обычный 5" xfId="156"/>
    <cellStyle name="Обычный 6" xfId="157"/>
    <cellStyle name="Обычный 7" xfId="63"/>
    <cellStyle name="Плохой 2" xfId="158"/>
    <cellStyle name="Пояснение 2" xfId="159"/>
    <cellStyle name="Примечание 2" xfId="160"/>
    <cellStyle name="Процентный" xfId="61" builtinId="5"/>
    <cellStyle name="Процентный 2" xfId="161"/>
    <cellStyle name="Процентный 3" xfId="83"/>
    <cellStyle name="Связанная ячейка 2" xfId="162"/>
    <cellStyle name="Текст предупреждения 2" xfId="163"/>
    <cellStyle name="Финансовый" xfId="62" builtinId="3"/>
    <cellStyle name="Финансовый 2" xfId="164"/>
    <cellStyle name="Финансовый 2 2" xfId="165"/>
    <cellStyle name="Финансовый 3" xfId="166"/>
    <cellStyle name="Финансовый 4" xfId="167"/>
    <cellStyle name="Финансовый 5" xfId="168"/>
    <cellStyle name="Финансовый 6" xfId="169"/>
    <cellStyle name="Финансовый 7" xfId="86"/>
    <cellStyle name="Хороший 2" xfId="171"/>
    <cellStyle name="Хороший 3" xfId="170"/>
  </cellStyles>
  <dxfs count="89">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ont>
        <b/>
        <i val="0"/>
        <condense val="0"/>
        <extend val="0"/>
      </font>
      <fill>
        <patternFill>
          <bgColor indexed="11"/>
        </patternFill>
      </fill>
    </dxf>
    <dxf>
      <font>
        <b/>
        <i val="0"/>
        <condense val="0"/>
        <extend val="0"/>
      </font>
      <fill>
        <patternFill>
          <bgColor indexed="13"/>
        </patternFill>
      </fill>
    </dxf>
    <dxf>
      <font>
        <b/>
        <i val="0"/>
        <condense val="0"/>
        <extend val="0"/>
        <color indexed="9"/>
      </font>
      <fill>
        <patternFill>
          <bgColor indexed="14"/>
        </patternFill>
      </fill>
    </dxf>
    <dxf>
      <font>
        <b/>
        <i val="0"/>
        <condense val="0"/>
        <extend val="0"/>
      </font>
      <fill>
        <patternFill>
          <bgColor indexed="11"/>
        </patternFill>
      </fill>
    </dxf>
    <dxf>
      <font>
        <b/>
        <i val="0"/>
        <condense val="0"/>
        <extend val="0"/>
      </font>
      <fill>
        <patternFill>
          <bgColor indexed="13"/>
        </patternFill>
      </fill>
    </dxf>
    <dxf>
      <font>
        <b/>
        <i val="0"/>
        <condense val="0"/>
        <extend val="0"/>
        <color indexed="9"/>
      </font>
      <fill>
        <patternFill>
          <bgColor indexed="14"/>
        </patternFill>
      </fill>
    </dxf>
    <dxf>
      <font>
        <b/>
        <i val="0"/>
        <condense val="0"/>
        <extend val="0"/>
      </font>
      <fill>
        <patternFill>
          <bgColor indexed="11"/>
        </patternFill>
      </fill>
    </dxf>
    <dxf>
      <font>
        <b/>
        <i val="0"/>
        <condense val="0"/>
        <extend val="0"/>
      </font>
      <fill>
        <patternFill>
          <bgColor indexed="13"/>
        </patternFill>
      </fill>
    </dxf>
    <dxf>
      <font>
        <b/>
        <i val="0"/>
        <condense val="0"/>
        <extend val="0"/>
        <color indexed="9"/>
      </font>
      <fill>
        <patternFill>
          <bgColor indexed="14"/>
        </patternFill>
      </fill>
    </dxf>
    <dxf>
      <font>
        <b/>
        <i val="0"/>
        <condense val="0"/>
        <extend val="0"/>
      </font>
      <fill>
        <patternFill>
          <bgColor indexed="11"/>
        </patternFill>
      </fill>
    </dxf>
    <dxf>
      <font>
        <b/>
        <i val="0"/>
        <condense val="0"/>
        <extend val="0"/>
      </font>
      <fill>
        <patternFill>
          <bgColor indexed="13"/>
        </patternFill>
      </fill>
    </dxf>
    <dxf>
      <font>
        <b/>
        <i val="0"/>
        <condense val="0"/>
        <extend val="0"/>
        <color indexed="9"/>
      </font>
      <fill>
        <patternFill>
          <bgColor indexed="14"/>
        </patternFill>
      </fill>
    </dxf>
    <dxf>
      <font>
        <b/>
        <i val="0"/>
        <condense val="0"/>
        <extend val="0"/>
      </font>
      <fill>
        <patternFill>
          <bgColor indexed="11"/>
        </patternFill>
      </fill>
    </dxf>
    <dxf>
      <font>
        <b/>
        <i val="0"/>
        <condense val="0"/>
        <extend val="0"/>
      </font>
      <fill>
        <patternFill>
          <bgColor indexed="13"/>
        </patternFill>
      </fill>
    </dxf>
    <dxf>
      <font>
        <b/>
        <i val="0"/>
        <condense val="0"/>
        <extend val="0"/>
        <color indexed="9"/>
      </font>
      <fill>
        <patternFill>
          <bgColor indexed="14"/>
        </patternFill>
      </fill>
    </dxf>
    <dxf>
      <font>
        <b/>
        <i val="0"/>
        <condense val="0"/>
        <extend val="0"/>
      </font>
      <fill>
        <patternFill>
          <bgColor indexed="11"/>
        </patternFill>
      </fill>
    </dxf>
    <dxf>
      <font>
        <b/>
        <i val="0"/>
        <condense val="0"/>
        <extend val="0"/>
      </font>
      <fill>
        <patternFill>
          <bgColor indexed="13"/>
        </patternFill>
      </fill>
    </dxf>
    <dxf>
      <font>
        <b/>
        <i val="0"/>
        <condense val="0"/>
        <extend val="0"/>
        <color indexed="9"/>
      </font>
      <fill>
        <patternFill>
          <bgColor indexed="14"/>
        </patternFill>
      </fill>
    </dxf>
    <dxf>
      <font>
        <b/>
        <i val="0"/>
        <condense val="0"/>
        <extend val="0"/>
      </font>
      <fill>
        <patternFill>
          <bgColor indexed="11"/>
        </patternFill>
      </fill>
    </dxf>
    <dxf>
      <font>
        <b/>
        <i val="0"/>
        <condense val="0"/>
        <extend val="0"/>
      </font>
      <fill>
        <patternFill>
          <bgColor indexed="13"/>
        </patternFill>
      </fill>
    </dxf>
    <dxf>
      <font>
        <b/>
        <i val="0"/>
        <condense val="0"/>
        <extend val="0"/>
        <color indexed="9"/>
      </font>
      <fill>
        <patternFill>
          <bgColor indexed="14"/>
        </patternFill>
      </fill>
    </dxf>
    <dxf>
      <font>
        <b/>
        <i val="0"/>
        <condense val="0"/>
        <extend val="0"/>
      </font>
      <fill>
        <patternFill>
          <bgColor indexed="11"/>
        </patternFill>
      </fill>
    </dxf>
    <dxf>
      <font>
        <b/>
        <i val="0"/>
        <condense val="0"/>
        <extend val="0"/>
      </font>
      <fill>
        <patternFill>
          <bgColor indexed="13"/>
        </patternFill>
      </fill>
    </dxf>
    <dxf>
      <font>
        <b/>
        <i val="0"/>
        <condense val="0"/>
        <extend val="0"/>
        <color indexed="9"/>
      </font>
      <fill>
        <patternFill>
          <bgColor indexed="14"/>
        </patternFill>
      </fill>
    </dxf>
    <dxf>
      <font>
        <b/>
        <i val="0"/>
        <condense val="0"/>
        <extend val="0"/>
      </font>
      <fill>
        <patternFill>
          <bgColor indexed="11"/>
        </patternFill>
      </fill>
    </dxf>
    <dxf>
      <font>
        <b/>
        <i val="0"/>
        <condense val="0"/>
        <extend val="0"/>
      </font>
      <fill>
        <patternFill>
          <bgColor indexed="13"/>
        </patternFill>
      </fill>
    </dxf>
    <dxf>
      <font>
        <b/>
        <i val="0"/>
        <condense val="0"/>
        <extend val="0"/>
        <color indexed="9"/>
      </font>
      <fill>
        <patternFill>
          <bgColor indexed="14"/>
        </patternFill>
      </fill>
    </dxf>
    <dxf>
      <font>
        <b/>
        <i val="0"/>
        <condense val="0"/>
        <extend val="0"/>
      </font>
      <fill>
        <patternFill>
          <bgColor indexed="11"/>
        </patternFill>
      </fill>
    </dxf>
    <dxf>
      <font>
        <b/>
        <i val="0"/>
        <condense val="0"/>
        <extend val="0"/>
      </font>
      <fill>
        <patternFill>
          <bgColor indexed="13"/>
        </patternFill>
      </fill>
    </dxf>
    <dxf>
      <font>
        <b/>
        <i val="0"/>
        <condense val="0"/>
        <extend val="0"/>
        <color indexed="9"/>
      </font>
      <fill>
        <patternFill>
          <bgColor indexed="14"/>
        </patternFill>
      </fill>
    </dxf>
    <dxf>
      <font>
        <b/>
        <i val="0"/>
        <condense val="0"/>
        <extend val="0"/>
      </font>
      <fill>
        <patternFill>
          <bgColor indexed="11"/>
        </patternFill>
      </fill>
    </dxf>
    <dxf>
      <font>
        <b/>
        <i val="0"/>
        <condense val="0"/>
        <extend val="0"/>
      </font>
      <fill>
        <patternFill>
          <bgColor indexed="13"/>
        </patternFill>
      </fill>
    </dxf>
    <dxf>
      <font>
        <b/>
        <i val="0"/>
        <condense val="0"/>
        <extend val="0"/>
        <color indexed="9"/>
      </font>
      <fill>
        <patternFill>
          <bgColor indexed="14"/>
        </patternFill>
      </fill>
    </dxf>
    <dxf>
      <font>
        <b/>
        <i val="0"/>
        <condense val="0"/>
        <extend val="0"/>
      </font>
      <fill>
        <patternFill>
          <bgColor indexed="11"/>
        </patternFill>
      </fill>
    </dxf>
    <dxf>
      <font>
        <b/>
        <i val="0"/>
        <condense val="0"/>
        <extend val="0"/>
      </font>
      <fill>
        <patternFill>
          <bgColor indexed="13"/>
        </patternFill>
      </fill>
    </dxf>
    <dxf>
      <font>
        <b/>
        <i val="0"/>
        <condense val="0"/>
        <extend val="0"/>
        <color indexed="9"/>
      </font>
      <fill>
        <patternFill>
          <bgColor indexed="14"/>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FF00"/>
        </patternFill>
      </fill>
    </dxf>
    <dxf>
      <fill>
        <patternFill>
          <bgColor rgb="FF00FF00"/>
        </patternFill>
      </fill>
    </dxf>
    <dxf>
      <font>
        <b/>
        <i val="0"/>
        <condense val="0"/>
        <extend val="0"/>
      </font>
      <fill>
        <patternFill>
          <bgColor indexed="11"/>
        </patternFill>
      </fill>
    </dxf>
    <dxf>
      <font>
        <b/>
        <i val="0"/>
        <condense val="0"/>
        <extend val="0"/>
      </font>
      <fill>
        <patternFill>
          <bgColor indexed="13"/>
        </patternFill>
      </fill>
    </dxf>
    <dxf>
      <font>
        <b/>
        <i val="0"/>
        <condense val="0"/>
        <extend val="0"/>
        <color indexed="9"/>
      </font>
      <fill>
        <patternFill>
          <bgColor indexed="14"/>
        </patternFill>
      </fill>
    </dxf>
    <dxf>
      <font>
        <b/>
        <i val="0"/>
        <condense val="0"/>
        <extend val="0"/>
      </font>
      <fill>
        <patternFill>
          <bgColor indexed="11"/>
        </patternFill>
      </fill>
    </dxf>
    <dxf>
      <font>
        <b/>
        <i val="0"/>
        <condense val="0"/>
        <extend val="0"/>
      </font>
      <fill>
        <patternFill>
          <bgColor indexed="13"/>
        </patternFill>
      </fill>
    </dxf>
    <dxf>
      <font>
        <b/>
        <i val="0"/>
        <condense val="0"/>
        <extend val="0"/>
        <color indexed="9"/>
      </font>
      <fill>
        <patternFill>
          <bgColor indexed="14"/>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ont>
        <condense val="0"/>
        <extend val="0"/>
        <color indexed="9"/>
      </font>
      <fill>
        <patternFill>
          <bgColor indexed="10"/>
        </patternFill>
      </fill>
    </dxf>
    <dxf>
      <fill>
        <patternFill>
          <bgColor indexed="13"/>
        </patternFill>
      </fill>
    </dxf>
    <dxf>
      <fill>
        <patternFill>
          <bgColor indexed="11"/>
        </patternFill>
      </fill>
    </dxf>
    <dxf>
      <fill>
        <patternFill>
          <bgColor rgb="FF99FF33"/>
        </patternFill>
      </fill>
    </dxf>
    <dxf>
      <fill>
        <patternFill>
          <bgColor rgb="FFFF5050"/>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ont>
        <condense val="0"/>
        <extend val="0"/>
        <color indexed="9"/>
      </font>
      <fill>
        <patternFill>
          <bgColor indexed="8"/>
        </patternFill>
      </fill>
    </dxf>
    <dxf>
      <font>
        <condense val="0"/>
        <extend val="0"/>
        <color indexed="9"/>
      </font>
      <fill>
        <patternFill>
          <bgColor indexed="8"/>
        </patternFill>
      </fill>
    </dxf>
    <dxf>
      <fill>
        <patternFill>
          <bgColor indexed="42"/>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ill>
        <patternFill>
          <bgColor indexed="42"/>
        </patternFill>
      </fill>
    </dxf>
    <dxf>
      <fill>
        <patternFill>
          <bgColor indexed="42"/>
        </patternFill>
      </fill>
    </dxf>
    <dxf>
      <fill>
        <patternFill>
          <bgColor rgb="FF66FF33"/>
        </patternFill>
      </fill>
    </dxf>
    <dxf>
      <fill>
        <patternFill>
          <bgColor indexed="42"/>
        </patternFill>
      </fill>
    </dxf>
    <dxf>
      <fill>
        <patternFill>
          <bgColor indexed="42"/>
        </patternFill>
      </fill>
    </dxf>
    <dxf>
      <font>
        <condense val="0"/>
        <extend val="0"/>
        <color indexed="9"/>
      </font>
      <fill>
        <patternFill>
          <bgColor indexed="8"/>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4"/>
        </patternFill>
      </fill>
    </dxf>
    <dxf>
      <font>
        <condense val="0"/>
        <extend val="0"/>
        <color indexed="9"/>
      </font>
      <fill>
        <patternFill>
          <bgColor indexed="63"/>
        </patternFill>
      </fill>
    </dxf>
    <dxf>
      <fill>
        <patternFill>
          <bgColor indexed="42"/>
        </patternFill>
      </fill>
    </dxf>
    <dxf>
      <fill>
        <patternFill>
          <bgColor indexed="42"/>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7171"/>
      <rgbColor rgb="0000FF00"/>
      <rgbColor rgb="000000FF"/>
      <rgbColor rgb="00FFFF00"/>
      <rgbColor rgb="00FF5050"/>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CC"/>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10.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11.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12.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_rels/chart13.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4.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4.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5.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6.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7.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8.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9.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8086500655307994"/>
          <c:y val="5.2401746724890827E-2"/>
          <c:w val="0.80996068152031453"/>
          <c:h val="0.64192139737991305"/>
        </c:manualLayout>
      </c:layout>
      <c:barChart>
        <c:barDir val="col"/>
        <c:grouping val="clustered"/>
        <c:varyColors val="0"/>
        <c:ser>
          <c:idx val="0"/>
          <c:order val="0"/>
          <c:tx>
            <c:strRef>
              <c:f>'Ввод данных'!$A$33</c:f>
              <c:strCache>
                <c:ptCount val="1"/>
                <c:pt idx="0">
                  <c:v>Общий бюджет</c:v>
                </c:pt>
              </c:strCache>
            </c:strRef>
          </c:tx>
          <c:spPr>
            <a:solidFill>
              <a:srgbClr val="993366"/>
            </a:solidFill>
            <a:ln w="3175">
              <a:solidFill>
                <a:srgbClr val="000000"/>
              </a:solidFill>
              <a:prstDash val="solid"/>
            </a:ln>
            <a:effectLst>
              <a:outerShdw blurRad="63500" dist="38100" dir="2700000" algn="br">
                <a:srgbClr val="000000"/>
              </a:outerShdw>
            </a:effectLst>
          </c:spPr>
          <c:invertIfNegative val="0"/>
          <c:val>
            <c:numRef>
              <c:f>'Ввод данных'!$B$33:$M$33</c:f>
              <c:numCache>
                <c:formatCode>#,##0</c:formatCode>
                <c:ptCount val="9"/>
                <c:pt idx="0">
                  <c:v>7763873.9000000004</c:v>
                </c:pt>
                <c:pt idx="1">
                  <c:v>12361316.41</c:v>
                </c:pt>
                <c:pt idx="2">
                  <c:v>0</c:v>
                </c:pt>
              </c:numCache>
            </c:numRef>
          </c:val>
          <c:extLst>
            <c:ext xmlns:c16="http://schemas.microsoft.com/office/drawing/2014/chart" uri="{C3380CC4-5D6E-409C-BE32-E72D297353CC}">
              <c16:uniqueId val="{00000000-0A43-47EE-8EF9-5704D8A78677}"/>
            </c:ext>
          </c:extLst>
        </c:ser>
        <c:ser>
          <c:idx val="1"/>
          <c:order val="1"/>
          <c:tx>
            <c:strRef>
              <c:f>'Ввод данных'!$A$34</c:f>
              <c:strCache>
                <c:ptCount val="1"/>
                <c:pt idx="0">
                  <c:v>Общая сумма выплат</c:v>
                </c:pt>
              </c:strCache>
            </c:strRef>
          </c:tx>
          <c:spPr>
            <a:solidFill>
              <a:srgbClr val="0070C0"/>
            </a:solidFill>
            <a:ln w="3175">
              <a:solidFill>
                <a:srgbClr val="000000"/>
              </a:solidFill>
              <a:prstDash val="solid"/>
            </a:ln>
            <a:effectLst>
              <a:outerShdw blurRad="50800" dist="50800" dir="5400000" algn="ctr" rotWithShape="0">
                <a:schemeClr val="tx1"/>
              </a:outerShdw>
            </a:effectLst>
          </c:spPr>
          <c:invertIfNegative val="0"/>
          <c:val>
            <c:numRef>
              <c:f>'Ввод данных'!$B$34:$M$34</c:f>
              <c:numCache>
                <c:formatCode>#,##0</c:formatCode>
                <c:ptCount val="9"/>
                <c:pt idx="0">
                  <c:v>9283289</c:v>
                </c:pt>
                <c:pt idx="1">
                  <c:v>12361316.41</c:v>
                </c:pt>
                <c:pt idx="2">
                  <c:v>0</c:v>
                </c:pt>
              </c:numCache>
            </c:numRef>
          </c:val>
          <c:extLst>
            <c:ext xmlns:c16="http://schemas.microsoft.com/office/drawing/2014/chart" uri="{C3380CC4-5D6E-409C-BE32-E72D297353CC}">
              <c16:uniqueId val="{00000001-0A43-47EE-8EF9-5704D8A78677}"/>
            </c:ext>
          </c:extLst>
        </c:ser>
        <c:dLbls>
          <c:showLegendKey val="0"/>
          <c:showVal val="0"/>
          <c:showCatName val="0"/>
          <c:showSerName val="0"/>
          <c:showPercent val="0"/>
          <c:showBubbleSize val="0"/>
        </c:dLbls>
        <c:gapWidth val="70"/>
        <c:axId val="1388296480"/>
        <c:axId val="1388287232"/>
      </c:barChart>
      <c:catAx>
        <c:axId val="1388296480"/>
        <c:scaling>
          <c:orientation val="minMax"/>
        </c:scaling>
        <c:delete val="0"/>
        <c:axPos val="b"/>
        <c:title>
          <c:tx>
            <c:rich>
              <a:bodyPr/>
              <a:lstStyle/>
              <a:p>
                <a:pPr>
                  <a:defRPr sz="575" b="1" i="0" u="none" strike="noStrike" baseline="0">
                    <a:solidFill>
                      <a:srgbClr val="000000"/>
                    </a:solidFill>
                    <a:latin typeface="Arial"/>
                    <a:ea typeface="Arial"/>
                    <a:cs typeface="Arial"/>
                  </a:defRPr>
                </a:pPr>
                <a:r>
                  <a:rPr lang="ru-RU"/>
                  <a:t>Отчетный период</a:t>
                </a:r>
              </a:p>
            </c:rich>
          </c:tx>
          <c:layout>
            <c:manualLayout>
              <c:xMode val="edge"/>
              <c:yMode val="edge"/>
              <c:x val="0.48066291713535836"/>
              <c:y val="0.7869564121078757"/>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2700000" vert="horz"/>
          <a:lstStyle/>
          <a:p>
            <a:pPr>
              <a:defRPr sz="600" b="0" i="0" u="none" strike="noStrike" baseline="0">
                <a:solidFill>
                  <a:srgbClr val="000000"/>
                </a:solidFill>
                <a:latin typeface="Arial"/>
                <a:ea typeface="Arial"/>
                <a:cs typeface="Arial"/>
              </a:defRPr>
            </a:pPr>
            <a:endParaRPr lang="ru-RU"/>
          </a:p>
        </c:txPr>
        <c:crossAx val="1388287232"/>
        <c:crosses val="autoZero"/>
        <c:auto val="1"/>
        <c:lblAlgn val="ctr"/>
        <c:lblOffset val="100"/>
        <c:tickLblSkip val="1"/>
        <c:tickMarkSkip val="1"/>
        <c:noMultiLvlLbl val="0"/>
      </c:catAx>
      <c:valAx>
        <c:axId val="1388287232"/>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Arial"/>
                <a:ea typeface="Arial"/>
                <a:cs typeface="Arial"/>
              </a:defRPr>
            </a:pPr>
            <a:endParaRPr lang="ru-RU"/>
          </a:p>
        </c:txPr>
        <c:crossAx val="1388296480"/>
        <c:crosses val="autoZero"/>
        <c:crossBetween val="between"/>
      </c:valAx>
      <c:spPr>
        <a:solidFill>
          <a:srgbClr val="FFFFFF"/>
        </a:solidFill>
        <a:ln w="3175">
          <a:solidFill>
            <a:srgbClr val="000000"/>
          </a:solidFill>
          <a:prstDash val="solid"/>
        </a:ln>
      </c:spPr>
    </c:plotArea>
    <c:legend>
      <c:legendPos val="r"/>
      <c:legendEntry>
        <c:idx val="0"/>
        <c:txPr>
          <a:bodyPr/>
          <a:lstStyle/>
          <a:p>
            <a:pPr>
              <a:defRPr sz="735" b="0" i="0" u="none" strike="noStrike" baseline="0">
                <a:solidFill>
                  <a:srgbClr val="000000"/>
                </a:solidFill>
                <a:latin typeface="Arial"/>
                <a:ea typeface="Arial"/>
                <a:cs typeface="Arial"/>
              </a:defRPr>
            </a:pPr>
            <a:endParaRPr lang="ru-RU"/>
          </a:p>
        </c:txPr>
      </c:legendEntry>
      <c:legendEntry>
        <c:idx val="1"/>
        <c:txPr>
          <a:bodyPr/>
          <a:lstStyle/>
          <a:p>
            <a:pPr>
              <a:defRPr sz="735" b="0" i="0" u="none" strike="noStrike" baseline="0">
                <a:solidFill>
                  <a:srgbClr val="000000"/>
                </a:solidFill>
                <a:latin typeface="Arial"/>
                <a:ea typeface="Arial"/>
                <a:cs typeface="Arial"/>
              </a:defRPr>
            </a:pPr>
            <a:endParaRPr lang="ru-RU"/>
          </a:p>
        </c:txPr>
      </c:legendEntry>
      <c:layout>
        <c:manualLayout>
          <c:xMode val="edge"/>
          <c:yMode val="edge"/>
          <c:x val="9.0909090909091023E-2"/>
          <c:y val="0.88209606986899558"/>
          <c:w val="0.84415584415584444"/>
          <c:h val="0.10480349344978168"/>
        </c:manualLayout>
      </c:layout>
      <c:overlay val="0"/>
      <c:spPr>
        <a:solidFill>
          <a:srgbClr val="FFFFFF"/>
        </a:solidFill>
        <a:ln w="3175">
          <a:solidFill>
            <a:srgbClr val="000000"/>
          </a:solidFill>
          <a:prstDash val="solid"/>
        </a:ln>
      </c:spPr>
      <c:txPr>
        <a:bodyPr/>
        <a:lstStyle/>
        <a:p>
          <a:pPr>
            <a:defRPr sz="525" b="0" i="0" u="none" strike="noStrike" baseline="0">
              <a:solidFill>
                <a:srgbClr val="000000"/>
              </a:solidFill>
              <a:latin typeface="Arial"/>
              <a:ea typeface="Arial"/>
              <a:cs typeface="Arial"/>
            </a:defRPr>
          </a:pPr>
          <a:endParaRPr lang="ru-RU"/>
        </a:p>
      </c:txPr>
    </c:legend>
    <c:plotVisOnly val="1"/>
    <c:dispBlanksAs val="gap"/>
    <c:showDLblsOverMax val="0"/>
  </c:chart>
  <c:spPr>
    <a:noFill/>
    <a:ln w="9525">
      <a:noFill/>
    </a:ln>
  </c:spPr>
  <c:txPr>
    <a:bodyPr/>
    <a:lstStyle/>
    <a:p>
      <a:pPr>
        <a:defRPr sz="575" b="0" i="0" u="none" strike="noStrike" baseline="0">
          <a:solidFill>
            <a:srgbClr val="000000"/>
          </a:solidFill>
          <a:latin typeface="Arial"/>
          <a:ea typeface="Arial"/>
          <a:cs typeface="Arial"/>
        </a:defRPr>
      </a:pPr>
      <a:endParaRPr lang="ru-RU"/>
    </a:p>
  </c:txPr>
  <c:printSettings>
    <c:headerFooter alignWithMargins="0"/>
    <c:pageMargins b="1" l="0.75000000000000033" r="0.75000000000000033" t="1" header="0.5" footer="0.5"/>
    <c:pageSetup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mn-lt"/>
                <a:ea typeface="+mn-ea"/>
                <a:cs typeface="+mn-cs"/>
              </a:defRPr>
            </a:pPr>
            <a:r>
              <a:rPr lang="ru-RU" sz="1000"/>
              <a:t>Процент взрослых и детей, получающих в настоящее время антиретровирусную терапию, от оценочного числа всех взрослых и детей, живущих с ВИЧ</a:t>
            </a:r>
          </a:p>
        </c:rich>
      </c:tx>
      <c:layout/>
      <c:overlay val="0"/>
      <c:spPr>
        <a:noFill/>
        <a:ln>
          <a:no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mn-lt"/>
              <a:ea typeface="+mn-ea"/>
              <a:cs typeface="+mn-cs"/>
            </a:defRPr>
          </a:pPr>
          <a:endParaRPr lang="ru-RU"/>
        </a:p>
      </c:txPr>
    </c:title>
    <c:autoTitleDeleted val="0"/>
    <c:plotArea>
      <c:layout/>
      <c:barChart>
        <c:barDir val="col"/>
        <c:grouping val="clustered"/>
        <c:varyColors val="0"/>
        <c:ser>
          <c:idx val="1"/>
          <c:order val="0"/>
          <c:tx>
            <c:strRef>
              <c:f>'Ввод данных'!$F$170</c:f>
              <c:strCache>
                <c:ptCount val="1"/>
                <c:pt idx="0">
                  <c:v>Целевой показатель</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ru-RU"/>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'Ввод данных'!$G$167:$H$167</c:f>
              <c:strCache>
                <c:ptCount val="1"/>
                <c:pt idx="0">
                  <c:v>P2</c:v>
                </c:pt>
              </c:strCache>
            </c:strRef>
          </c:cat>
          <c:val>
            <c:numRef>
              <c:f>'Ввод данных'!$G$170:$H$170</c:f>
              <c:numCache>
                <c:formatCode>#,##0</c:formatCode>
                <c:ptCount val="1"/>
                <c:pt idx="0">
                  <c:v>5123</c:v>
                </c:pt>
              </c:numCache>
            </c:numRef>
          </c:val>
          <c:extLst>
            <c:ext xmlns:c16="http://schemas.microsoft.com/office/drawing/2014/chart" uri="{C3380CC4-5D6E-409C-BE32-E72D297353CC}">
              <c16:uniqueId val="{00000000-5B30-4091-B18A-6AC4751D1127}"/>
            </c:ext>
          </c:extLst>
        </c:ser>
        <c:ser>
          <c:idx val="2"/>
          <c:order val="1"/>
          <c:tx>
            <c:strRef>
              <c:f>'Ввод данных'!$F$171</c:f>
              <c:strCache>
                <c:ptCount val="1"/>
                <c:pt idx="0">
                  <c:v>Достигнуто </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ru-RU"/>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'Ввод данных'!$G$167:$H$167</c:f>
              <c:strCache>
                <c:ptCount val="1"/>
                <c:pt idx="0">
                  <c:v>P2</c:v>
                </c:pt>
              </c:strCache>
            </c:strRef>
          </c:cat>
          <c:val>
            <c:numRef>
              <c:f>'Ввод данных'!$G$171:$H$171</c:f>
              <c:numCache>
                <c:formatCode>#,##0</c:formatCode>
                <c:ptCount val="1"/>
                <c:pt idx="0">
                  <c:v>3762</c:v>
                </c:pt>
              </c:numCache>
            </c:numRef>
          </c:val>
          <c:extLst>
            <c:ext xmlns:c16="http://schemas.microsoft.com/office/drawing/2014/chart" uri="{C3380CC4-5D6E-409C-BE32-E72D297353CC}">
              <c16:uniqueId val="{00000001-5B30-4091-B18A-6AC4751D1127}"/>
            </c:ext>
          </c:extLst>
        </c:ser>
        <c:dLbls>
          <c:showLegendKey val="0"/>
          <c:showVal val="1"/>
          <c:showCatName val="0"/>
          <c:showSerName val="0"/>
          <c:showPercent val="0"/>
          <c:showBubbleSize val="0"/>
        </c:dLbls>
        <c:gapWidth val="150"/>
        <c:overlap val="-25"/>
        <c:axId val="1511070352"/>
        <c:axId val="1511060560"/>
      </c:barChart>
      <c:catAx>
        <c:axId val="1511070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crossAx val="1511060560"/>
        <c:crosses val="autoZero"/>
        <c:auto val="1"/>
        <c:lblAlgn val="ctr"/>
        <c:lblOffset val="100"/>
        <c:noMultiLvlLbl val="0"/>
      </c:catAx>
      <c:valAx>
        <c:axId val="1511060560"/>
        <c:scaling>
          <c:orientation val="minMax"/>
        </c:scaling>
        <c:delete val="1"/>
        <c:axPos val="l"/>
        <c:numFmt formatCode="#,##0" sourceLinked="1"/>
        <c:majorTickMark val="none"/>
        <c:minorTickMark val="none"/>
        <c:tickLblPos val="nextTo"/>
        <c:crossAx val="1511070352"/>
        <c:crosses val="autoZero"/>
        <c:crossBetween val="between"/>
      </c:valAx>
      <c:spPr>
        <a:noFill/>
        <a:ln>
          <a:noFill/>
        </a:ln>
        <a:effectLst/>
      </c:spPr>
    </c:plotArea>
    <c:legend>
      <c:legendPos val="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ru-RU"/>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mn-lt"/>
                <a:ea typeface="+mn-ea"/>
                <a:cs typeface="+mn-cs"/>
              </a:defRPr>
            </a:pPr>
            <a:r>
              <a:rPr lang="ru-RU" sz="1000"/>
              <a:t>Процент ЛЖВ, получающих АРТ и достигших неопределяемую вирусную нагрузку (т.е. ≤1000 копий)</a:t>
            </a:r>
          </a:p>
        </c:rich>
      </c:tx>
      <c:layout/>
      <c:overlay val="0"/>
      <c:spPr>
        <a:noFill/>
        <a:ln>
          <a:no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mn-lt"/>
              <a:ea typeface="+mn-ea"/>
              <a:cs typeface="+mn-cs"/>
            </a:defRPr>
          </a:pPr>
          <a:endParaRPr lang="ru-RU"/>
        </a:p>
      </c:txPr>
    </c:title>
    <c:autoTitleDeleted val="0"/>
    <c:plotArea>
      <c:layout/>
      <c:barChart>
        <c:barDir val="col"/>
        <c:grouping val="clustered"/>
        <c:varyColors val="0"/>
        <c:ser>
          <c:idx val="0"/>
          <c:order val="0"/>
          <c:tx>
            <c:strRef>
              <c:f>'Ввод данных'!$F$172</c:f>
              <c:strCache>
                <c:ptCount val="1"/>
                <c:pt idx="0">
                  <c:v>Целевой показатель</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ru-RU"/>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'Ввод данных'!$G$167:$H$167</c:f>
              <c:strCache>
                <c:ptCount val="1"/>
                <c:pt idx="0">
                  <c:v>P2</c:v>
                </c:pt>
              </c:strCache>
            </c:strRef>
          </c:cat>
          <c:val>
            <c:numRef>
              <c:f>'Ввод данных'!$G$172:$H$172</c:f>
              <c:numCache>
                <c:formatCode>#,##0</c:formatCode>
                <c:ptCount val="1"/>
              </c:numCache>
            </c:numRef>
          </c:val>
          <c:extLst>
            <c:ext xmlns:c16="http://schemas.microsoft.com/office/drawing/2014/chart" uri="{C3380CC4-5D6E-409C-BE32-E72D297353CC}">
              <c16:uniqueId val="{00000000-8E36-4759-95E6-C1FD3F67DC3B}"/>
            </c:ext>
          </c:extLst>
        </c:ser>
        <c:ser>
          <c:idx val="1"/>
          <c:order val="1"/>
          <c:tx>
            <c:strRef>
              <c:f>'Ввод данных'!$F$173</c:f>
              <c:strCache>
                <c:ptCount val="1"/>
                <c:pt idx="0">
                  <c:v>Достигнуто </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ru-RU"/>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'Ввод данных'!$G$167:$H$167</c:f>
              <c:strCache>
                <c:ptCount val="1"/>
                <c:pt idx="0">
                  <c:v>P2</c:v>
                </c:pt>
              </c:strCache>
            </c:strRef>
          </c:cat>
          <c:val>
            <c:numRef>
              <c:f>'Ввод данных'!$G$173:$H$173</c:f>
              <c:numCache>
                <c:formatCode>#,##0</c:formatCode>
                <c:ptCount val="1"/>
              </c:numCache>
            </c:numRef>
          </c:val>
          <c:extLst>
            <c:ext xmlns:c16="http://schemas.microsoft.com/office/drawing/2014/chart" uri="{C3380CC4-5D6E-409C-BE32-E72D297353CC}">
              <c16:uniqueId val="{00000001-130A-4129-A48F-ACABB2AA91FF}"/>
            </c:ext>
          </c:extLst>
        </c:ser>
        <c:dLbls>
          <c:showLegendKey val="0"/>
          <c:showVal val="1"/>
          <c:showCatName val="0"/>
          <c:showSerName val="0"/>
          <c:showPercent val="0"/>
          <c:showBubbleSize val="0"/>
        </c:dLbls>
        <c:gapWidth val="150"/>
        <c:overlap val="-25"/>
        <c:axId val="1511065456"/>
        <c:axId val="1511062736"/>
      </c:barChart>
      <c:catAx>
        <c:axId val="15110654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crossAx val="1511062736"/>
        <c:crosses val="autoZero"/>
        <c:auto val="1"/>
        <c:lblAlgn val="ctr"/>
        <c:lblOffset val="100"/>
        <c:noMultiLvlLbl val="0"/>
      </c:catAx>
      <c:valAx>
        <c:axId val="1511062736"/>
        <c:scaling>
          <c:orientation val="minMax"/>
        </c:scaling>
        <c:delete val="1"/>
        <c:axPos val="l"/>
        <c:numFmt formatCode="#,##0" sourceLinked="1"/>
        <c:majorTickMark val="none"/>
        <c:minorTickMark val="none"/>
        <c:tickLblPos val="nextTo"/>
        <c:crossAx val="1511065456"/>
        <c:crosses val="autoZero"/>
        <c:crossBetween val="between"/>
      </c:valAx>
      <c:spPr>
        <a:noFill/>
        <a:ln>
          <a:noFill/>
        </a:ln>
        <a:effectLst/>
      </c:spPr>
    </c:plotArea>
    <c:legend>
      <c:legendPos val="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ru-RU"/>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mn-lt"/>
                <a:ea typeface="+mn-ea"/>
                <a:cs typeface="+mn-cs"/>
              </a:defRPr>
            </a:pPr>
            <a:r>
              <a:rPr lang="en-US" sz="1000" b="0" i="0" u="none" strike="noStrike" baseline="0">
                <a:effectLst/>
              </a:rPr>
              <a:t>TCP-1: </a:t>
            </a:r>
            <a:r>
              <a:rPr lang="ru-RU" sz="1000" b="0" i="0" u="none" strike="noStrike" baseline="0">
                <a:effectLst/>
              </a:rPr>
              <a:t>Количество зарегистрированных случаев всех форм ТБ (в т.ч. бактериологически подтвержденных и клинически диагностированных), включая новые случаи и рецидивы</a:t>
            </a:r>
            <a:r>
              <a:rPr lang="ru-RU" sz="1000" b="0" i="0" u="none" strike="noStrike" baseline="0"/>
              <a:t> </a:t>
            </a:r>
            <a:endParaRPr lang="ru-RU" sz="1000"/>
          </a:p>
        </c:rich>
      </c:tx>
      <c:layout/>
      <c:overlay val="0"/>
      <c:spPr>
        <a:noFill/>
        <a:ln>
          <a:no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mn-lt"/>
              <a:ea typeface="+mn-ea"/>
              <a:cs typeface="+mn-cs"/>
            </a:defRPr>
          </a:pPr>
          <a:endParaRPr lang="ru-RU"/>
        </a:p>
      </c:txPr>
    </c:title>
    <c:autoTitleDeleted val="0"/>
    <c:plotArea>
      <c:layout/>
      <c:barChart>
        <c:barDir val="col"/>
        <c:grouping val="clustered"/>
        <c:varyColors val="0"/>
        <c:ser>
          <c:idx val="0"/>
          <c:order val="0"/>
          <c:tx>
            <c:strRef>
              <c:f>'Ввод данных'!$F$207</c:f>
              <c:strCache>
                <c:ptCount val="1"/>
                <c:pt idx="0">
                  <c:v>Целевой показатель</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ru-RU"/>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'Ввод данных'!$G$206:$H$206</c:f>
              <c:strCache>
                <c:ptCount val="1"/>
                <c:pt idx="0">
                  <c:v>Р2</c:v>
                </c:pt>
              </c:strCache>
            </c:strRef>
          </c:cat>
          <c:val>
            <c:numRef>
              <c:f>'Ввод данных'!$G$207:$H$207</c:f>
              <c:numCache>
                <c:formatCode>#,##0</c:formatCode>
                <c:ptCount val="1"/>
                <c:pt idx="0">
                  <c:v>3475</c:v>
                </c:pt>
              </c:numCache>
            </c:numRef>
          </c:val>
          <c:extLst>
            <c:ext xmlns:c16="http://schemas.microsoft.com/office/drawing/2014/chart" uri="{C3380CC4-5D6E-409C-BE32-E72D297353CC}">
              <c16:uniqueId val="{00000000-3B9B-49FD-BF6F-70EC39C3254D}"/>
            </c:ext>
          </c:extLst>
        </c:ser>
        <c:ser>
          <c:idx val="1"/>
          <c:order val="1"/>
          <c:tx>
            <c:strRef>
              <c:f>'Ввод данных'!$F$208</c:f>
              <c:strCache>
                <c:ptCount val="1"/>
                <c:pt idx="0">
                  <c:v>Достигнуто</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ru-RU"/>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'Ввод данных'!$G$206:$H$206</c:f>
              <c:strCache>
                <c:ptCount val="1"/>
                <c:pt idx="0">
                  <c:v>Р2</c:v>
                </c:pt>
              </c:strCache>
            </c:strRef>
          </c:cat>
          <c:val>
            <c:numRef>
              <c:f>'Ввод данных'!$G$208:$H$208</c:f>
              <c:numCache>
                <c:formatCode>#,##0</c:formatCode>
                <c:ptCount val="1"/>
                <c:pt idx="0">
                  <c:v>3023</c:v>
                </c:pt>
              </c:numCache>
            </c:numRef>
          </c:val>
          <c:extLst>
            <c:ext xmlns:c16="http://schemas.microsoft.com/office/drawing/2014/chart" uri="{C3380CC4-5D6E-409C-BE32-E72D297353CC}">
              <c16:uniqueId val="{00000001-3B9B-49FD-BF6F-70EC39C3254D}"/>
            </c:ext>
          </c:extLst>
        </c:ser>
        <c:dLbls>
          <c:showLegendKey val="0"/>
          <c:showVal val="1"/>
          <c:showCatName val="0"/>
          <c:showSerName val="0"/>
          <c:showPercent val="0"/>
          <c:showBubbleSize val="0"/>
        </c:dLbls>
        <c:gapWidth val="150"/>
        <c:overlap val="-25"/>
        <c:axId val="1511056208"/>
        <c:axId val="1511056752"/>
      </c:barChart>
      <c:catAx>
        <c:axId val="15110562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crossAx val="1511056752"/>
        <c:crosses val="autoZero"/>
        <c:auto val="1"/>
        <c:lblAlgn val="ctr"/>
        <c:lblOffset val="100"/>
        <c:noMultiLvlLbl val="0"/>
      </c:catAx>
      <c:valAx>
        <c:axId val="1511056752"/>
        <c:scaling>
          <c:orientation val="minMax"/>
        </c:scaling>
        <c:delete val="1"/>
        <c:axPos val="l"/>
        <c:numFmt formatCode="#,##0" sourceLinked="1"/>
        <c:majorTickMark val="none"/>
        <c:minorTickMark val="none"/>
        <c:tickLblPos val="nextTo"/>
        <c:crossAx val="1511056208"/>
        <c:crosses val="autoZero"/>
        <c:crossBetween val="between"/>
      </c:valAx>
      <c:spPr>
        <a:noFill/>
        <a:ln>
          <a:noFill/>
        </a:ln>
        <a:effectLst/>
      </c:spPr>
    </c:plotArea>
    <c:legend>
      <c:legendPos val="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ru-RU"/>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mn-lt"/>
                <a:ea typeface="+mn-ea"/>
                <a:cs typeface="+mn-cs"/>
              </a:defRPr>
            </a:pPr>
            <a:r>
              <a:rPr lang="en-US" sz="1000" b="0" i="0" u="none" strike="noStrike" baseline="0">
                <a:effectLst/>
              </a:rPr>
              <a:t>MDR TB-2: </a:t>
            </a:r>
            <a:r>
              <a:rPr lang="ru-RU" sz="1000" b="0" i="0" u="none" strike="noStrike" baseline="0">
                <a:effectLst/>
              </a:rPr>
              <a:t>Количество бактериологически подтвержденных зарегистрированных ЛУ-ТБ случаев (РУ-ТБ и/или МЛУ-ТБ) </a:t>
            </a:r>
            <a:endParaRPr lang="ru-RU" sz="1000"/>
          </a:p>
        </c:rich>
      </c:tx>
      <c:layout/>
      <c:overlay val="0"/>
      <c:spPr>
        <a:noFill/>
        <a:ln>
          <a:no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mn-lt"/>
              <a:ea typeface="+mn-ea"/>
              <a:cs typeface="+mn-cs"/>
            </a:defRPr>
          </a:pPr>
          <a:endParaRPr lang="ru-RU"/>
        </a:p>
      </c:txPr>
    </c:title>
    <c:autoTitleDeleted val="0"/>
    <c:plotArea>
      <c:layout/>
      <c:barChart>
        <c:barDir val="col"/>
        <c:grouping val="clustered"/>
        <c:varyColors val="0"/>
        <c:ser>
          <c:idx val="0"/>
          <c:order val="0"/>
          <c:tx>
            <c:strRef>
              <c:f>'Ввод данных'!$F$209</c:f>
              <c:strCache>
                <c:ptCount val="1"/>
                <c:pt idx="0">
                  <c:v>Целевой показатель</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ru-RU"/>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'Ввод данных'!$G$206:$H$206</c:f>
              <c:strCache>
                <c:ptCount val="1"/>
                <c:pt idx="0">
                  <c:v>Р2</c:v>
                </c:pt>
              </c:strCache>
            </c:strRef>
          </c:cat>
          <c:val>
            <c:numRef>
              <c:f>'Ввод данных'!$G$209:$H$209</c:f>
              <c:numCache>
                <c:formatCode>#,##0</c:formatCode>
                <c:ptCount val="1"/>
                <c:pt idx="0">
                  <c:v>720</c:v>
                </c:pt>
              </c:numCache>
            </c:numRef>
          </c:val>
          <c:extLst>
            <c:ext xmlns:c16="http://schemas.microsoft.com/office/drawing/2014/chart" uri="{C3380CC4-5D6E-409C-BE32-E72D297353CC}">
              <c16:uniqueId val="{00000000-0FA3-483E-9E00-1641FC511067}"/>
            </c:ext>
          </c:extLst>
        </c:ser>
        <c:ser>
          <c:idx val="1"/>
          <c:order val="1"/>
          <c:tx>
            <c:strRef>
              <c:f>'Ввод данных'!$F$210</c:f>
              <c:strCache>
                <c:ptCount val="1"/>
                <c:pt idx="0">
                  <c:v>Достигнуто</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ru-RU"/>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'Ввод данных'!$G$206:$H$206</c:f>
              <c:strCache>
                <c:ptCount val="1"/>
                <c:pt idx="0">
                  <c:v>Р2</c:v>
                </c:pt>
              </c:strCache>
            </c:strRef>
          </c:cat>
          <c:val>
            <c:numRef>
              <c:f>'Ввод данных'!$G$210:$H$210</c:f>
              <c:numCache>
                <c:formatCode>#,##0</c:formatCode>
                <c:ptCount val="1"/>
                <c:pt idx="0">
                  <c:v>709</c:v>
                </c:pt>
              </c:numCache>
            </c:numRef>
          </c:val>
          <c:extLst>
            <c:ext xmlns:c16="http://schemas.microsoft.com/office/drawing/2014/chart" uri="{C3380CC4-5D6E-409C-BE32-E72D297353CC}">
              <c16:uniqueId val="{00000000-6FEB-490A-9FBE-7AF32BF3D081}"/>
            </c:ext>
          </c:extLst>
        </c:ser>
        <c:dLbls>
          <c:showLegendKey val="0"/>
          <c:showVal val="1"/>
          <c:showCatName val="0"/>
          <c:showSerName val="0"/>
          <c:showPercent val="0"/>
          <c:showBubbleSize val="0"/>
        </c:dLbls>
        <c:gapWidth val="150"/>
        <c:overlap val="-25"/>
        <c:axId val="1512274016"/>
        <c:axId val="1512273472"/>
      </c:barChart>
      <c:catAx>
        <c:axId val="15122740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crossAx val="1512273472"/>
        <c:crosses val="autoZero"/>
        <c:auto val="1"/>
        <c:lblAlgn val="ctr"/>
        <c:lblOffset val="100"/>
        <c:noMultiLvlLbl val="0"/>
      </c:catAx>
      <c:valAx>
        <c:axId val="1512273472"/>
        <c:scaling>
          <c:orientation val="minMax"/>
        </c:scaling>
        <c:delete val="1"/>
        <c:axPos val="l"/>
        <c:numFmt formatCode="#,##0" sourceLinked="1"/>
        <c:majorTickMark val="none"/>
        <c:minorTickMark val="none"/>
        <c:tickLblPos val="nextTo"/>
        <c:crossAx val="1512274016"/>
        <c:crosses val="autoZero"/>
        <c:crossBetween val="between"/>
      </c:valAx>
      <c:spPr>
        <a:noFill/>
        <a:ln>
          <a:noFill/>
        </a:ln>
        <a:effectLst/>
      </c:spPr>
    </c:plotArea>
    <c:legend>
      <c:legendPos val="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ru-RU"/>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mn-lt"/>
                <a:ea typeface="+mn-ea"/>
                <a:cs typeface="+mn-cs"/>
              </a:defRPr>
            </a:pPr>
            <a:r>
              <a:rPr lang="en-US" sz="1000" b="0" i="0" u="none" strike="noStrike" baseline="0">
                <a:effectLst/>
              </a:rPr>
              <a:t>MDR TB-3: </a:t>
            </a:r>
            <a:r>
              <a:rPr lang="ru-RU" sz="1000" b="0" i="0" u="none" strike="noStrike" baseline="0">
                <a:effectLst/>
              </a:rPr>
              <a:t>Количество случаев с РУ/МЛУ ТБ, начавших лечение препаратами второго ряда </a:t>
            </a:r>
            <a:endParaRPr lang="ru-RU" sz="1000"/>
          </a:p>
        </c:rich>
      </c:tx>
      <c:layout/>
      <c:overlay val="0"/>
      <c:spPr>
        <a:noFill/>
        <a:ln>
          <a:no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mn-lt"/>
              <a:ea typeface="+mn-ea"/>
              <a:cs typeface="+mn-cs"/>
            </a:defRPr>
          </a:pPr>
          <a:endParaRPr lang="ru-RU"/>
        </a:p>
      </c:txPr>
    </c:title>
    <c:autoTitleDeleted val="0"/>
    <c:plotArea>
      <c:layout>
        <c:manualLayout>
          <c:layoutTarget val="inner"/>
          <c:xMode val="edge"/>
          <c:yMode val="edge"/>
          <c:x val="2.6907577767137161E-2"/>
          <c:y val="0.28708574224016331"/>
          <c:w val="0.97309242223286285"/>
          <c:h val="0.59200153327338678"/>
        </c:manualLayout>
      </c:layout>
      <c:barChart>
        <c:barDir val="col"/>
        <c:grouping val="clustered"/>
        <c:varyColors val="0"/>
        <c:ser>
          <c:idx val="0"/>
          <c:order val="0"/>
          <c:tx>
            <c:strRef>
              <c:f>'Ввод данных'!$F$211</c:f>
              <c:strCache>
                <c:ptCount val="1"/>
                <c:pt idx="0">
                  <c:v>Целевой показатель</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ru-RU"/>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'Ввод данных'!$G$206:$H$206</c:f>
              <c:strCache>
                <c:ptCount val="1"/>
                <c:pt idx="0">
                  <c:v>Р2</c:v>
                </c:pt>
              </c:strCache>
            </c:strRef>
          </c:cat>
          <c:val>
            <c:numRef>
              <c:f>'Ввод данных'!$G$211:$H$211</c:f>
              <c:numCache>
                <c:formatCode>#,##0</c:formatCode>
                <c:ptCount val="1"/>
                <c:pt idx="0">
                  <c:v>720</c:v>
                </c:pt>
              </c:numCache>
            </c:numRef>
          </c:val>
          <c:extLst>
            <c:ext xmlns:c16="http://schemas.microsoft.com/office/drawing/2014/chart" uri="{C3380CC4-5D6E-409C-BE32-E72D297353CC}">
              <c16:uniqueId val="{00000000-C5F8-4F29-8519-CACFFDA40A9D}"/>
            </c:ext>
          </c:extLst>
        </c:ser>
        <c:ser>
          <c:idx val="1"/>
          <c:order val="1"/>
          <c:tx>
            <c:strRef>
              <c:f>'Ввод данных'!$F$212</c:f>
              <c:strCache>
                <c:ptCount val="1"/>
                <c:pt idx="0">
                  <c:v>Достигнуто</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ru-RU"/>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'Ввод данных'!$G$206:$H$206</c:f>
              <c:strCache>
                <c:ptCount val="1"/>
                <c:pt idx="0">
                  <c:v>Р2</c:v>
                </c:pt>
              </c:strCache>
            </c:strRef>
          </c:cat>
          <c:val>
            <c:numRef>
              <c:f>'Ввод данных'!$G$212:$H$212</c:f>
              <c:numCache>
                <c:formatCode>#,##0</c:formatCode>
                <c:ptCount val="1"/>
                <c:pt idx="0">
                  <c:v>674</c:v>
                </c:pt>
              </c:numCache>
            </c:numRef>
          </c:val>
          <c:extLst>
            <c:ext xmlns:c16="http://schemas.microsoft.com/office/drawing/2014/chart" uri="{C3380CC4-5D6E-409C-BE32-E72D297353CC}">
              <c16:uniqueId val="{00000000-5E67-423E-AF7A-3C6CCD39638C}"/>
            </c:ext>
          </c:extLst>
        </c:ser>
        <c:dLbls>
          <c:showLegendKey val="0"/>
          <c:showVal val="1"/>
          <c:showCatName val="0"/>
          <c:showSerName val="0"/>
          <c:showPercent val="0"/>
          <c:showBubbleSize val="0"/>
        </c:dLbls>
        <c:gapWidth val="150"/>
        <c:overlap val="-25"/>
        <c:axId val="1512272384"/>
        <c:axId val="1512268032"/>
      </c:barChart>
      <c:catAx>
        <c:axId val="15122723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crossAx val="1512268032"/>
        <c:crosses val="autoZero"/>
        <c:auto val="1"/>
        <c:lblAlgn val="ctr"/>
        <c:lblOffset val="100"/>
        <c:noMultiLvlLbl val="0"/>
      </c:catAx>
      <c:valAx>
        <c:axId val="1512268032"/>
        <c:scaling>
          <c:orientation val="minMax"/>
        </c:scaling>
        <c:delete val="1"/>
        <c:axPos val="l"/>
        <c:numFmt formatCode="#,##0" sourceLinked="1"/>
        <c:majorTickMark val="none"/>
        <c:minorTickMark val="none"/>
        <c:tickLblPos val="nextTo"/>
        <c:crossAx val="1512272384"/>
        <c:crosses val="autoZero"/>
        <c:crossBetween val="between"/>
      </c:valAx>
      <c:spPr>
        <a:noFill/>
        <a:ln>
          <a:noFill/>
        </a:ln>
        <a:effectLst/>
      </c:spPr>
    </c:plotArea>
    <c:legend>
      <c:legendPos val="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ru-RU"/>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5" b="1" i="0" u="none" strike="noStrike" baseline="0">
                <a:solidFill>
                  <a:srgbClr val="000000"/>
                </a:solidFill>
                <a:latin typeface="Arial"/>
                <a:ea typeface="Arial"/>
                <a:cs typeface="Arial"/>
              </a:defRPr>
            </a:pPr>
            <a:r>
              <a:rPr lang="en-US"/>
              <a:t>Disbursements to PR</a:t>
            </a:r>
          </a:p>
        </c:rich>
      </c:tx>
      <c:overlay val="0"/>
      <c:spPr>
        <a:noFill/>
        <a:ln w="25400">
          <a:noFill/>
        </a:ln>
      </c:spPr>
    </c:title>
    <c:autoTitleDeleted val="0"/>
    <c:plotArea>
      <c:layout/>
      <c:areaChart>
        <c:grouping val="standard"/>
        <c:varyColors val="0"/>
        <c:ser>
          <c:idx val="0"/>
          <c:order val="0"/>
          <c:tx>
            <c:strRef>
              <c:f>'Ввод данных'!$A$33</c:f>
              <c:strCache>
                <c:ptCount val="1"/>
                <c:pt idx="0">
                  <c:v>Общий бюджет</c:v>
                </c:pt>
              </c:strCache>
            </c:strRef>
          </c:tx>
          <c:spPr>
            <a:solidFill>
              <a:srgbClr val="339966"/>
            </a:solidFill>
            <a:ln w="12700">
              <a:solidFill>
                <a:srgbClr val="000000"/>
              </a:solidFill>
              <a:prstDash val="solid"/>
            </a:ln>
          </c:spPr>
          <c:cat>
            <c:strRef>
              <c:f>'Ввод данных'!$B$30:$L$30</c:f>
              <c:strCache>
                <c:ptCount val="8"/>
                <c:pt idx="0">
                  <c:v>P1</c:v>
                </c:pt>
                <c:pt idx="1">
                  <c:v>P2</c:v>
                </c:pt>
                <c:pt idx="2">
                  <c:v>P3</c:v>
                </c:pt>
                <c:pt idx="3">
                  <c:v>P7</c:v>
                </c:pt>
                <c:pt idx="4">
                  <c:v>P8</c:v>
                </c:pt>
                <c:pt idx="5">
                  <c:v>P9</c:v>
                </c:pt>
                <c:pt idx="6">
                  <c:v>P10</c:v>
                </c:pt>
                <c:pt idx="7">
                  <c:v>P11</c:v>
                </c:pt>
              </c:strCache>
            </c:strRef>
          </c:cat>
          <c:val>
            <c:numRef>
              <c:f>'Ввод данных'!$B$33:$L$33</c:f>
              <c:numCache>
                <c:formatCode>#,##0</c:formatCode>
                <c:ptCount val="8"/>
                <c:pt idx="0">
                  <c:v>7763873.9000000004</c:v>
                </c:pt>
                <c:pt idx="1">
                  <c:v>12361316.41</c:v>
                </c:pt>
                <c:pt idx="2">
                  <c:v>0</c:v>
                </c:pt>
              </c:numCache>
            </c:numRef>
          </c:val>
          <c:extLst>
            <c:ext xmlns:c16="http://schemas.microsoft.com/office/drawing/2014/chart" uri="{C3380CC4-5D6E-409C-BE32-E72D297353CC}">
              <c16:uniqueId val="{00000000-745B-4750-98B5-D01D83B5846C}"/>
            </c:ext>
          </c:extLst>
        </c:ser>
        <c:ser>
          <c:idx val="1"/>
          <c:order val="1"/>
          <c:tx>
            <c:strRef>
              <c:f>'Ввод данных'!$A$34</c:f>
              <c:strCache>
                <c:ptCount val="1"/>
                <c:pt idx="0">
                  <c:v>Общая сумма выплат</c:v>
                </c:pt>
              </c:strCache>
            </c:strRef>
          </c:tx>
          <c:spPr>
            <a:gradFill rotWithShape="0">
              <a:gsLst>
                <a:gs pos="0">
                  <a:srgbClr val="CCFFCC"/>
                </a:gs>
                <a:gs pos="100000">
                  <a:srgbClr val="CCFFCC">
                    <a:gamma/>
                    <a:tint val="54118"/>
                    <a:invGamma/>
                  </a:srgbClr>
                </a:gs>
              </a:gsLst>
              <a:lin ang="5400000" scaled="1"/>
            </a:gradFill>
            <a:ln w="12700">
              <a:solidFill>
                <a:srgbClr val="FFCC00"/>
              </a:solidFill>
              <a:prstDash val="solid"/>
            </a:ln>
          </c:spPr>
          <c:cat>
            <c:strRef>
              <c:f>'Ввод данных'!$B$30:$L$30</c:f>
              <c:strCache>
                <c:ptCount val="8"/>
                <c:pt idx="0">
                  <c:v>P1</c:v>
                </c:pt>
                <c:pt idx="1">
                  <c:v>P2</c:v>
                </c:pt>
                <c:pt idx="2">
                  <c:v>P3</c:v>
                </c:pt>
                <c:pt idx="3">
                  <c:v>P7</c:v>
                </c:pt>
                <c:pt idx="4">
                  <c:v>P8</c:v>
                </c:pt>
                <c:pt idx="5">
                  <c:v>P9</c:v>
                </c:pt>
                <c:pt idx="6">
                  <c:v>P10</c:v>
                </c:pt>
                <c:pt idx="7">
                  <c:v>P11</c:v>
                </c:pt>
              </c:strCache>
            </c:strRef>
          </c:cat>
          <c:val>
            <c:numRef>
              <c:f>'Ввод данных'!$B$34:$L$34</c:f>
              <c:numCache>
                <c:formatCode>#,##0</c:formatCode>
                <c:ptCount val="8"/>
                <c:pt idx="0">
                  <c:v>9283289</c:v>
                </c:pt>
                <c:pt idx="1">
                  <c:v>12361316.41</c:v>
                </c:pt>
                <c:pt idx="2">
                  <c:v>0</c:v>
                </c:pt>
              </c:numCache>
            </c:numRef>
          </c:val>
          <c:extLst>
            <c:ext xmlns:c16="http://schemas.microsoft.com/office/drawing/2014/chart" uri="{C3380CC4-5D6E-409C-BE32-E72D297353CC}">
              <c16:uniqueId val="{00000001-745B-4750-98B5-D01D83B5846C}"/>
            </c:ext>
          </c:extLst>
        </c:ser>
        <c:dLbls>
          <c:showLegendKey val="0"/>
          <c:showVal val="0"/>
          <c:showCatName val="0"/>
          <c:showSerName val="0"/>
          <c:showPercent val="0"/>
          <c:showBubbleSize val="0"/>
        </c:dLbls>
        <c:dropLines>
          <c:spPr>
            <a:ln w="3175">
              <a:solidFill>
                <a:srgbClr val="000000"/>
              </a:solidFill>
              <a:prstDash val="solid"/>
            </a:ln>
          </c:spPr>
        </c:dropLines>
        <c:axId val="1512269664"/>
        <c:axId val="1512270208"/>
      </c:areaChart>
      <c:catAx>
        <c:axId val="1512269664"/>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 b="1" i="0" u="none" strike="noStrike" baseline="0">
                <a:solidFill>
                  <a:srgbClr val="000000"/>
                </a:solidFill>
                <a:latin typeface="Arial"/>
                <a:ea typeface="Arial"/>
                <a:cs typeface="Arial"/>
              </a:defRPr>
            </a:pPr>
            <a:endParaRPr lang="ru-RU"/>
          </a:p>
        </c:txPr>
        <c:crossAx val="1512270208"/>
        <c:crosses val="autoZero"/>
        <c:auto val="1"/>
        <c:lblAlgn val="ctr"/>
        <c:lblOffset val="100"/>
        <c:tickLblSkip val="8"/>
        <c:tickMarkSkip val="1"/>
        <c:noMultiLvlLbl val="0"/>
      </c:catAx>
      <c:valAx>
        <c:axId val="1512270208"/>
        <c:scaling>
          <c:orientation val="minMax"/>
        </c:scaling>
        <c:delete val="0"/>
        <c:axPos val="l"/>
        <c:majorGridlines>
          <c:spPr>
            <a:ln w="3175">
              <a:solidFill>
                <a:srgbClr val="000000"/>
              </a:solidFill>
              <a:prstDash val="solid"/>
            </a:ln>
          </c:spPr>
        </c:majorGridlines>
        <c:title>
          <c:tx>
            <c:rich>
              <a:bodyPr/>
              <a:lstStyle/>
              <a:p>
                <a:pPr>
                  <a:defRPr sz="100" b="0" i="0" u="none" strike="noStrike" baseline="0">
                    <a:solidFill>
                      <a:srgbClr val="000000"/>
                    </a:solidFill>
                    <a:latin typeface="Arial"/>
                    <a:ea typeface="Arial"/>
                    <a:cs typeface="Arial"/>
                  </a:defRPr>
                </a:pPr>
                <a:r>
                  <a:rPr lang="en-US"/>
                  <a:t>USD</a:t>
                </a:r>
              </a:p>
            </c:rich>
          </c:tx>
          <c:overlay val="0"/>
          <c:spPr>
            <a:noFill/>
            <a:ln w="25400">
              <a:noFill/>
            </a:ln>
          </c:spPr>
        </c:title>
        <c:numFmt formatCode="_ * #,##0_ ;_ * \-#,##0_ ;_ * &quot;-&quot;_ ;_ @_ " sourceLinked="0"/>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ru-RU"/>
          </a:p>
        </c:txPr>
        <c:crossAx val="1512269664"/>
        <c:crosses val="autoZero"/>
        <c:crossBetween val="midCat"/>
      </c:valAx>
      <c:spPr>
        <a:solidFill>
          <a:srgbClr val="FFFFFF"/>
        </a:solidFill>
        <a:ln w="3175">
          <a:solidFill>
            <a:srgbClr val="00000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ru-RU"/>
        </a:p>
      </c:txPr>
    </c:legend>
    <c:plotVisOnly val="1"/>
    <c:dispBlanksAs val="zero"/>
    <c:showDLblsOverMax val="0"/>
  </c:chart>
  <c:spPr>
    <a:noFill/>
    <a:ln w="9525">
      <a:noFill/>
    </a:ln>
  </c:spPr>
  <c:txPr>
    <a:bodyPr/>
    <a:lstStyle/>
    <a:p>
      <a:pPr>
        <a:defRPr sz="100" b="0" i="0" u="none" strike="noStrike" baseline="0">
          <a:solidFill>
            <a:srgbClr val="000000"/>
          </a:solidFill>
          <a:latin typeface="Arial"/>
          <a:ea typeface="Arial"/>
          <a:cs typeface="Arial"/>
        </a:defRPr>
      </a:pPr>
      <a:endParaRPr lang="ru-RU"/>
    </a:p>
  </c:txPr>
  <c:printSettings>
    <c:headerFooter alignWithMargins="0"/>
    <c:pageMargins b="1" l="0.75000000000000033" r="0.75000000000000033"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742017684682629"/>
          <c:y val="3.9455782312925194E-2"/>
          <c:w val="0.84029484029484081"/>
          <c:h val="0.53469387755102082"/>
        </c:manualLayout>
      </c:layout>
      <c:barChart>
        <c:barDir val="col"/>
        <c:grouping val="clustered"/>
        <c:varyColors val="0"/>
        <c:ser>
          <c:idx val="0"/>
          <c:order val="0"/>
          <c:tx>
            <c:strRef>
              <c:f>Финансирование!$B$34</c:f>
              <c:strCache>
                <c:ptCount val="1"/>
                <c:pt idx="0">
                  <c:v>Совокупный бюджет</c:v>
                </c:pt>
              </c:strCache>
            </c:strRef>
          </c:tx>
          <c:spPr>
            <a:solidFill>
              <a:srgbClr val="993366"/>
            </a:solidFill>
            <a:ln w="6350">
              <a:solidFill>
                <a:schemeClr val="tx1">
                  <a:lumMod val="95000"/>
                  <a:lumOff val="5000"/>
                </a:schemeClr>
              </a:solidFill>
            </a:ln>
            <a:effectLst>
              <a:outerShdw blurRad="25400" dist="38100" dir="2700000" algn="ctr" rotWithShape="0">
                <a:sysClr val="windowText" lastClr="000000"/>
              </a:outerShdw>
            </a:effectLst>
          </c:spPr>
          <c:invertIfNegative val="0"/>
          <c:cat>
            <c:strRef>
              <c:f>'Ввод данных'!$A$39:$A$55</c:f>
              <c:strCache>
                <c:ptCount val="13"/>
                <c:pt idx="0">
                  <c:v>Профилактика - Работники секс-бизнеса и их клиенты</c:v>
                </c:pt>
                <c:pt idx="1">
                  <c:v>Профилактика - ПИН и их партнеры</c:v>
                </c:pt>
                <c:pt idx="2">
                  <c:v>Профилактика - Другие уязвимые группы населения </c:v>
                </c:pt>
                <c:pt idx="3">
                  <c:v>ППМР</c:v>
                </c:pt>
                <c:pt idx="4">
                  <c:v>Лечение, уход и поддержка </c:v>
                </c:pt>
                <c:pt idx="5">
                  <c:v>ТБ/ВИЧ</c:v>
                </c:pt>
                <c:pt idx="6">
                  <c:v>МЛУ-ТБ</c:v>
                </c:pt>
                <c:pt idx="7">
                  <c:v>Укрепление систем сообществ</c:v>
                </c:pt>
                <c:pt idx="8">
                  <c:v>УC3 - Информационные системы здравоохранения и МиО</c:v>
                </c:pt>
                <c:pt idx="9">
                  <c:v>Управление программой</c:v>
                </c:pt>
                <c:pt idx="10">
                  <c:v>Профилактика - заключенные </c:v>
                </c:pt>
                <c:pt idx="11">
                  <c:v>Профилактика - МСМ и трансгендерные лица</c:v>
                </c:pt>
                <c:pt idx="12">
                  <c:v>Устранение правовых барьеров к доступу</c:v>
                </c:pt>
              </c:strCache>
            </c:strRef>
          </c:cat>
          <c:val>
            <c:numRef>
              <c:f>'Ввод данных'!$B$39:$B$55</c:f>
              <c:numCache>
                <c:formatCode>#,##0</c:formatCode>
                <c:ptCount val="17"/>
                <c:pt idx="0">
                  <c:v>43968.75</c:v>
                </c:pt>
                <c:pt idx="1">
                  <c:v>325214.09999999998</c:v>
                </c:pt>
                <c:pt idx="2">
                  <c:v>0</c:v>
                </c:pt>
                <c:pt idx="3">
                  <c:v>966</c:v>
                </c:pt>
                <c:pt idx="4">
                  <c:v>606868.87</c:v>
                </c:pt>
                <c:pt idx="5">
                  <c:v>0</c:v>
                </c:pt>
                <c:pt idx="6">
                  <c:v>2115069.0099999998</c:v>
                </c:pt>
                <c:pt idx="7">
                  <c:v>10973.43</c:v>
                </c:pt>
                <c:pt idx="8">
                  <c:v>30173.84</c:v>
                </c:pt>
                <c:pt idx="9">
                  <c:v>1100787.98</c:v>
                </c:pt>
                <c:pt idx="10">
                  <c:v>10327.94</c:v>
                </c:pt>
                <c:pt idx="11">
                  <c:v>71405.25</c:v>
                </c:pt>
                <c:pt idx="12">
                  <c:v>281687.34999999998</c:v>
                </c:pt>
              </c:numCache>
            </c:numRef>
          </c:val>
          <c:extLst>
            <c:ext xmlns:c16="http://schemas.microsoft.com/office/drawing/2014/chart" uri="{C3380CC4-5D6E-409C-BE32-E72D297353CC}">
              <c16:uniqueId val="{00000000-9781-4CCF-A4C6-D7FD3E46F947}"/>
            </c:ext>
          </c:extLst>
        </c:ser>
        <c:ser>
          <c:idx val="1"/>
          <c:order val="1"/>
          <c:tx>
            <c:strRef>
              <c:f>Финансирование!$B$36</c:f>
              <c:strCache>
                <c:ptCount val="1"/>
                <c:pt idx="0">
                  <c:v>Совокупные расходы</c:v>
                </c:pt>
              </c:strCache>
            </c:strRef>
          </c:tx>
          <c:spPr>
            <a:solidFill>
              <a:schemeClr val="accent4">
                <a:lumMod val="40000"/>
                <a:lumOff val="60000"/>
              </a:schemeClr>
            </a:solidFill>
            <a:ln w="3175">
              <a:solidFill>
                <a:schemeClr val="accent2">
                  <a:lumMod val="50000"/>
                </a:schemeClr>
              </a:solidFill>
            </a:ln>
            <a:effectLst>
              <a:outerShdw blurRad="50800" dist="38100" dir="2100000" algn="ctr" rotWithShape="0">
                <a:schemeClr val="tx1">
                  <a:lumMod val="85000"/>
                  <a:lumOff val="15000"/>
                  <a:alpha val="87000"/>
                </a:schemeClr>
              </a:outerShdw>
            </a:effectLst>
          </c:spPr>
          <c:invertIfNegative val="0"/>
          <c:cat>
            <c:strRef>
              <c:f>'Ввод данных'!$A$39:$A$55</c:f>
              <c:strCache>
                <c:ptCount val="13"/>
                <c:pt idx="0">
                  <c:v>Профилактика - Работники секс-бизнеса и их клиенты</c:v>
                </c:pt>
                <c:pt idx="1">
                  <c:v>Профилактика - ПИН и их партнеры</c:v>
                </c:pt>
                <c:pt idx="2">
                  <c:v>Профилактика - Другие уязвимые группы населения </c:v>
                </c:pt>
                <c:pt idx="3">
                  <c:v>ППМР</c:v>
                </c:pt>
                <c:pt idx="4">
                  <c:v>Лечение, уход и поддержка </c:v>
                </c:pt>
                <c:pt idx="5">
                  <c:v>ТБ/ВИЧ</c:v>
                </c:pt>
                <c:pt idx="6">
                  <c:v>МЛУ-ТБ</c:v>
                </c:pt>
                <c:pt idx="7">
                  <c:v>Укрепление систем сообществ</c:v>
                </c:pt>
                <c:pt idx="8">
                  <c:v>УC3 - Информационные системы здравоохранения и МиО</c:v>
                </c:pt>
                <c:pt idx="9">
                  <c:v>Управление программой</c:v>
                </c:pt>
                <c:pt idx="10">
                  <c:v>Профилактика - заключенные </c:v>
                </c:pt>
                <c:pt idx="11">
                  <c:v>Профилактика - МСМ и трансгендерные лица</c:v>
                </c:pt>
                <c:pt idx="12">
                  <c:v>Устранение правовых барьеров к доступу</c:v>
                </c:pt>
              </c:strCache>
            </c:strRef>
          </c:cat>
          <c:val>
            <c:numRef>
              <c:f>'Ввод данных'!$C$39:$C$55</c:f>
              <c:numCache>
                <c:formatCode>#,##0</c:formatCode>
                <c:ptCount val="17"/>
                <c:pt idx="0">
                  <c:v>44269.86</c:v>
                </c:pt>
                <c:pt idx="1">
                  <c:v>469724.83</c:v>
                </c:pt>
                <c:pt idx="2">
                  <c:v>678.93</c:v>
                </c:pt>
                <c:pt idx="3">
                  <c:v>15884.08</c:v>
                </c:pt>
                <c:pt idx="4">
                  <c:v>443704.78</c:v>
                </c:pt>
                <c:pt idx="5">
                  <c:v>0</c:v>
                </c:pt>
                <c:pt idx="6">
                  <c:v>2075635.84</c:v>
                </c:pt>
                <c:pt idx="7">
                  <c:v>16892.22</c:v>
                </c:pt>
                <c:pt idx="8">
                  <c:v>21790.13</c:v>
                </c:pt>
                <c:pt idx="9">
                  <c:v>839762.55</c:v>
                </c:pt>
                <c:pt idx="10">
                  <c:v>34770.19</c:v>
                </c:pt>
                <c:pt idx="11">
                  <c:v>85111.11</c:v>
                </c:pt>
                <c:pt idx="12">
                  <c:v>125964.92</c:v>
                </c:pt>
              </c:numCache>
            </c:numRef>
          </c:val>
          <c:extLst>
            <c:ext xmlns:c16="http://schemas.microsoft.com/office/drawing/2014/chart" uri="{C3380CC4-5D6E-409C-BE32-E72D297353CC}">
              <c16:uniqueId val="{00000001-9781-4CCF-A4C6-D7FD3E46F947}"/>
            </c:ext>
          </c:extLst>
        </c:ser>
        <c:dLbls>
          <c:showLegendKey val="0"/>
          <c:showVal val="0"/>
          <c:showCatName val="0"/>
          <c:showSerName val="0"/>
          <c:showPercent val="0"/>
          <c:showBubbleSize val="0"/>
        </c:dLbls>
        <c:gapWidth val="150"/>
        <c:axId val="1388297024"/>
        <c:axId val="1388292128"/>
      </c:barChart>
      <c:catAx>
        <c:axId val="138829702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950" b="0" i="0" u="none" strike="noStrike" baseline="0">
                <a:solidFill>
                  <a:srgbClr val="000000"/>
                </a:solidFill>
                <a:latin typeface="Arial"/>
                <a:ea typeface="Arial"/>
                <a:cs typeface="Arial"/>
              </a:defRPr>
            </a:pPr>
            <a:endParaRPr lang="ru-RU"/>
          </a:p>
        </c:txPr>
        <c:crossAx val="1388292128"/>
        <c:crosses val="autoZero"/>
        <c:auto val="1"/>
        <c:lblAlgn val="ctr"/>
        <c:lblOffset val="100"/>
        <c:tickMarkSkip val="1"/>
        <c:noMultiLvlLbl val="0"/>
      </c:catAx>
      <c:valAx>
        <c:axId val="1388292128"/>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575" b="0" i="0" u="none" strike="noStrike" baseline="0">
                <a:solidFill>
                  <a:srgbClr val="000000"/>
                </a:solidFill>
                <a:latin typeface="Arial"/>
                <a:ea typeface="Arial"/>
                <a:cs typeface="Arial"/>
              </a:defRPr>
            </a:pPr>
            <a:endParaRPr lang="ru-RU"/>
          </a:p>
        </c:txPr>
        <c:crossAx val="1388297024"/>
        <c:crosses val="autoZero"/>
        <c:crossBetween val="between"/>
      </c:valAx>
      <c:dTable>
        <c:showHorzBorder val="1"/>
        <c:showVertBorder val="1"/>
        <c:showOutline val="1"/>
        <c:showKeys val="1"/>
        <c:spPr>
          <a:ln w="3175">
            <a:solidFill>
              <a:srgbClr val="000000"/>
            </a:solidFill>
            <a:prstDash val="solid"/>
          </a:ln>
        </c:spPr>
        <c:txPr>
          <a:bodyPr/>
          <a:lstStyle/>
          <a:p>
            <a:pPr rtl="0">
              <a:defRPr sz="425" b="0" i="0" u="none" strike="noStrike" baseline="0">
                <a:solidFill>
                  <a:srgbClr val="000000"/>
                </a:solidFill>
                <a:latin typeface="Arial"/>
                <a:ea typeface="Arial"/>
                <a:cs typeface="Arial"/>
              </a:defRPr>
            </a:pPr>
            <a:endParaRPr lang="ru-RU"/>
          </a:p>
        </c:txPr>
      </c:dTable>
      <c:spPr>
        <a:noFill/>
        <a:ln w="12700">
          <a:solidFill>
            <a:srgbClr val="000000"/>
          </a:solidFill>
          <a:prstDash val="solid"/>
        </a:ln>
      </c:spPr>
    </c:plotArea>
    <c:plotVisOnly val="1"/>
    <c:dispBlanksAs val="gap"/>
    <c:showDLblsOverMax val="0"/>
  </c:chart>
  <c:spPr>
    <a:noFill/>
    <a:ln w="9525">
      <a:noFill/>
    </a:ln>
  </c:spPr>
  <c:txPr>
    <a:bodyPr/>
    <a:lstStyle/>
    <a:p>
      <a:pPr>
        <a:defRPr sz="950" b="0" i="0" u="none" strike="noStrike" baseline="0">
          <a:solidFill>
            <a:srgbClr val="000000"/>
          </a:solidFill>
          <a:latin typeface="Arial"/>
          <a:ea typeface="Arial"/>
          <a:cs typeface="Arial"/>
        </a:defRPr>
      </a:pPr>
      <a:endParaRPr lang="ru-RU"/>
    </a:p>
  </c:txPr>
  <c:printSettings>
    <c:headerFooter alignWithMargins="0"/>
    <c:pageMargins b="1" l="0.75000000000000033" r="0.75000000000000033" t="1" header="0.5" footer="0.5"/>
    <c:pageSetup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311323416452564"/>
          <c:y val="8.1447963800904979E-2"/>
          <c:w val="0.73584990401346972"/>
          <c:h val="0.61085972850678782"/>
        </c:manualLayout>
      </c:layout>
      <c:barChart>
        <c:barDir val="col"/>
        <c:grouping val="stacked"/>
        <c:varyColors val="0"/>
        <c:ser>
          <c:idx val="0"/>
          <c:order val="0"/>
          <c:spPr>
            <a:solidFill>
              <a:srgbClr val="4F81BD"/>
            </a:solidFill>
            <a:ln w="12700">
              <a:solidFill>
                <a:srgbClr val="000000"/>
              </a:solidFill>
              <a:prstDash val="solid"/>
            </a:ln>
          </c:spPr>
          <c:invertIfNegative val="0"/>
          <c:cat>
            <c:strRef>
              <c:f>'Ввод данных'!$A$61:$A$64</c:f>
              <c:strCache>
                <c:ptCount val="4"/>
                <c:pt idx="0">
                  <c:v>Выплачено Глобальным фондом</c:v>
                </c:pt>
                <c:pt idx="1">
                  <c:v>Расходы и платежи ОР</c:v>
                </c:pt>
                <c:pt idx="2">
                  <c:v>Выплачено субреципиентам</c:v>
                </c:pt>
                <c:pt idx="3">
                  <c:v>Расходы субреципиентов</c:v>
                </c:pt>
              </c:strCache>
            </c:strRef>
          </c:cat>
          <c:val>
            <c:numRef>
              <c:f>'Ввод данных'!$B$61:$B$64</c:f>
              <c:numCache>
                <c:formatCode>#,##0</c:formatCode>
                <c:ptCount val="4"/>
                <c:pt idx="0">
                  <c:v>9283289</c:v>
                </c:pt>
                <c:pt idx="1">
                  <c:v>5559757</c:v>
                </c:pt>
                <c:pt idx="2">
                  <c:v>1045893</c:v>
                </c:pt>
                <c:pt idx="3">
                  <c:v>997821</c:v>
                </c:pt>
              </c:numCache>
            </c:numRef>
          </c:val>
          <c:extLst>
            <c:ext xmlns:c16="http://schemas.microsoft.com/office/drawing/2014/chart" uri="{C3380CC4-5D6E-409C-BE32-E72D297353CC}">
              <c16:uniqueId val="{00000000-5069-486C-9143-BDD348A3A87F}"/>
            </c:ext>
          </c:extLst>
        </c:ser>
        <c:ser>
          <c:idx val="1"/>
          <c:order val="1"/>
          <c:spPr>
            <a:solidFill>
              <a:srgbClr val="C6D9F1"/>
            </a:solidFill>
            <a:ln w="12700">
              <a:solidFill>
                <a:srgbClr val="000000"/>
              </a:solidFill>
              <a:prstDash val="solid"/>
            </a:ln>
          </c:spPr>
          <c:invertIfNegative val="0"/>
          <c:cat>
            <c:strRef>
              <c:f>'Ввод данных'!$A$61:$A$64</c:f>
              <c:strCache>
                <c:ptCount val="4"/>
                <c:pt idx="0">
                  <c:v>Выплачено Глобальным фондом</c:v>
                </c:pt>
                <c:pt idx="1">
                  <c:v>Расходы и платежи ОР</c:v>
                </c:pt>
                <c:pt idx="2">
                  <c:v>Выплачено субреципиентам</c:v>
                </c:pt>
                <c:pt idx="3">
                  <c:v>Расходы субреципиентов</c:v>
                </c:pt>
              </c:strCache>
            </c:strRef>
          </c:cat>
          <c:val>
            <c:numRef>
              <c:f>'Ввод данных'!$C$61:$C$64</c:f>
              <c:numCache>
                <c:formatCode>#,##0</c:formatCode>
                <c:ptCount val="4"/>
                <c:pt idx="0">
                  <c:v>3078027</c:v>
                </c:pt>
                <c:pt idx="1">
                  <c:v>7370949</c:v>
                </c:pt>
                <c:pt idx="2">
                  <c:v>967750</c:v>
                </c:pt>
                <c:pt idx="3">
                  <c:v>776059</c:v>
                </c:pt>
              </c:numCache>
            </c:numRef>
          </c:val>
          <c:extLst>
            <c:ext xmlns:c16="http://schemas.microsoft.com/office/drawing/2014/chart" uri="{C3380CC4-5D6E-409C-BE32-E72D297353CC}">
              <c16:uniqueId val="{00000001-5069-486C-9143-BDD348A3A87F}"/>
            </c:ext>
          </c:extLst>
        </c:ser>
        <c:dLbls>
          <c:showLegendKey val="0"/>
          <c:showVal val="0"/>
          <c:showCatName val="0"/>
          <c:showSerName val="0"/>
          <c:showPercent val="0"/>
          <c:showBubbleSize val="0"/>
        </c:dLbls>
        <c:gapWidth val="150"/>
        <c:overlap val="100"/>
        <c:axId val="1388286688"/>
        <c:axId val="1388282880"/>
      </c:barChart>
      <c:catAx>
        <c:axId val="1388286688"/>
        <c:scaling>
          <c:orientation val="minMax"/>
        </c:scaling>
        <c:delete val="0"/>
        <c:axPos val="b"/>
        <c:numFmt formatCode="General" sourceLinked="1"/>
        <c:majorTickMark val="none"/>
        <c:minorTickMark val="none"/>
        <c:tickLblPos val="nextTo"/>
        <c:crossAx val="1388282880"/>
        <c:crosses val="autoZero"/>
        <c:auto val="1"/>
        <c:lblAlgn val="ctr"/>
        <c:lblOffset val="100"/>
        <c:noMultiLvlLbl val="0"/>
      </c:catAx>
      <c:valAx>
        <c:axId val="1388282880"/>
        <c:scaling>
          <c:orientation val="minMax"/>
        </c:scaling>
        <c:delete val="0"/>
        <c:axPos val="l"/>
        <c:majorGridlines/>
        <c:numFmt formatCode="#,##0" sourceLinked="1"/>
        <c:majorTickMark val="none"/>
        <c:minorTickMark val="none"/>
        <c:tickLblPos val="nextTo"/>
        <c:txPr>
          <a:bodyPr rot="0" vert="horz"/>
          <a:lstStyle/>
          <a:p>
            <a:pPr>
              <a:defRPr sz="800" b="0" i="0" u="none" strike="noStrike" baseline="0">
                <a:solidFill>
                  <a:srgbClr val="000000"/>
                </a:solidFill>
                <a:latin typeface="Calibri"/>
                <a:ea typeface="Calibri"/>
                <a:cs typeface="Calibri"/>
              </a:defRPr>
            </a:pPr>
            <a:endParaRPr lang="ru-RU"/>
          </a:p>
        </c:txPr>
        <c:crossAx val="1388286688"/>
        <c:crosses val="autoZero"/>
        <c:crossBetween val="between"/>
      </c:valAx>
      <c:dTable>
        <c:showHorzBorder val="1"/>
        <c:showVertBorder val="1"/>
        <c:showOutline val="1"/>
        <c:showKeys val="1"/>
        <c:txPr>
          <a:bodyPr/>
          <a:lstStyle/>
          <a:p>
            <a:pPr rtl="0">
              <a:defRPr sz="500" baseline="0"/>
            </a:pPr>
            <a:endParaRPr lang="ru-RU"/>
          </a:p>
        </c:txPr>
      </c:dTable>
    </c:plotArea>
    <c:plotVisOnly val="1"/>
    <c:dispBlanksAs val="gap"/>
    <c:showDLblsOverMax val="0"/>
  </c:chart>
  <c:spPr>
    <a:ln>
      <a:noFill/>
    </a:ln>
  </c:spPr>
  <c:printSettings>
    <c:headerFooter/>
    <c:pageMargins b="0.75000000000000056" l="0.70000000000000051" r="0.70000000000000051" t="0.75000000000000056" header="0.30000000000000027" footer="0.30000000000000027"/>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1785501950377748"/>
          <c:y val="8.7064591064048028E-2"/>
          <c:w val="0.60327318841303279"/>
          <c:h val="0.55248767828383549"/>
        </c:manualLayout>
      </c:layout>
      <c:barChart>
        <c:barDir val="bar"/>
        <c:grouping val="percentStacked"/>
        <c:varyColors val="0"/>
        <c:ser>
          <c:idx val="1"/>
          <c:order val="0"/>
          <c:tx>
            <c:v>Получено</c:v>
          </c:tx>
          <c:spPr>
            <a:solidFill>
              <a:schemeClr val="accent2"/>
            </a:solidFill>
            <a:ln>
              <a:no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0-10EC-4E35-BA7D-5D43EEA8A97D}"/>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ru-RU"/>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'Ввод данных'!$A$102:$A$106</c:f>
              <c:strCache>
                <c:ptCount val="5"/>
                <c:pt idx="1">
                  <c:v>Отчеты ССР для СР ВИЧ/СПИД</c:v>
                </c:pt>
                <c:pt idx="2">
                  <c:v>Отчеты СР для ОР ВИЧ СПИД</c:v>
                </c:pt>
                <c:pt idx="3">
                  <c:v>Отчеты ССР для СР ТБ</c:v>
                </c:pt>
                <c:pt idx="4">
                  <c:v>Отчеты СР для ОР ТБ</c:v>
                </c:pt>
              </c:strCache>
            </c:strRef>
          </c:cat>
          <c:val>
            <c:numRef>
              <c:f>'Ввод данных'!$C$102:$C$106</c:f>
              <c:numCache>
                <c:formatCode>0</c:formatCode>
                <c:ptCount val="5"/>
                <c:pt idx="0" formatCode="General">
                  <c:v>0</c:v>
                </c:pt>
                <c:pt idx="1">
                  <c:v>0</c:v>
                </c:pt>
                <c:pt idx="2">
                  <c:v>28</c:v>
                </c:pt>
                <c:pt idx="4">
                  <c:v>11</c:v>
                </c:pt>
              </c:numCache>
            </c:numRef>
          </c:val>
          <c:extLst>
            <c:ext xmlns:c16="http://schemas.microsoft.com/office/drawing/2014/chart" uri="{C3380CC4-5D6E-409C-BE32-E72D297353CC}">
              <c16:uniqueId val="{00000001-10EC-4E35-BA7D-5D43EEA8A97D}"/>
            </c:ext>
          </c:extLst>
        </c:ser>
        <c:ser>
          <c:idx val="2"/>
          <c:order val="1"/>
          <c:tx>
            <c:v>Ожидаемых к получению</c:v>
          </c:tx>
          <c:spPr>
            <a:solidFill>
              <a:schemeClr val="accent3"/>
            </a:solidFill>
            <a:ln>
              <a:no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2-10EC-4E35-BA7D-5D43EEA8A97D}"/>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ru-RU"/>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'Ввод данных'!$A$102:$A$106</c:f>
              <c:strCache>
                <c:ptCount val="5"/>
                <c:pt idx="1">
                  <c:v>Отчеты ССР для СР ВИЧ/СПИД</c:v>
                </c:pt>
                <c:pt idx="2">
                  <c:v>Отчеты СР для ОР ВИЧ СПИД</c:v>
                </c:pt>
                <c:pt idx="3">
                  <c:v>Отчеты ССР для СР ТБ</c:v>
                </c:pt>
                <c:pt idx="4">
                  <c:v>Отчеты СР для ОР ТБ</c:v>
                </c:pt>
              </c:strCache>
            </c:strRef>
          </c:cat>
          <c:val>
            <c:numRef>
              <c:f>'Ввод данных'!$D$102:$D$106</c:f>
              <c:numCache>
                <c:formatCode>0</c:formatCode>
                <c:ptCount val="5"/>
                <c:pt idx="0" formatCode="General">
                  <c:v>0</c:v>
                </c:pt>
                <c:pt idx="1">
                  <c:v>0</c:v>
                </c:pt>
                <c:pt idx="2">
                  <c:v>0</c:v>
                </c:pt>
                <c:pt idx="3">
                  <c:v>0</c:v>
                </c:pt>
                <c:pt idx="4">
                  <c:v>0</c:v>
                </c:pt>
              </c:numCache>
            </c:numRef>
          </c:val>
          <c:extLst>
            <c:ext xmlns:c16="http://schemas.microsoft.com/office/drawing/2014/chart" uri="{C3380CC4-5D6E-409C-BE32-E72D297353CC}">
              <c16:uniqueId val="{00000003-10EC-4E35-BA7D-5D43EEA8A97D}"/>
            </c:ext>
          </c:extLst>
        </c:ser>
        <c:dLbls>
          <c:showLegendKey val="0"/>
          <c:showVal val="0"/>
          <c:showCatName val="0"/>
          <c:showSerName val="0"/>
          <c:showPercent val="0"/>
          <c:showBubbleSize val="0"/>
        </c:dLbls>
        <c:gapWidth val="150"/>
        <c:overlap val="100"/>
        <c:axId val="1388293216"/>
        <c:axId val="1388288320"/>
      </c:barChart>
      <c:catAx>
        <c:axId val="1388293216"/>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crossAx val="1388288320"/>
        <c:crosses val="autoZero"/>
        <c:auto val="1"/>
        <c:lblAlgn val="ctr"/>
        <c:lblOffset val="100"/>
        <c:noMultiLvlLbl val="0"/>
      </c:catAx>
      <c:valAx>
        <c:axId val="1388288320"/>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low"/>
        <c:spPr>
          <a:noFill/>
          <a:ln>
            <a:noFill/>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crossAx val="1388293216"/>
        <c:crosses val="max"/>
        <c:crossBetween val="between"/>
      </c:valAx>
      <c:spPr>
        <a:noFill/>
        <a:ln>
          <a:noFill/>
        </a:ln>
        <a:effectLst/>
      </c:spPr>
    </c:plotArea>
    <c:legend>
      <c:legendPos val="b"/>
      <c:legendEntry>
        <c:idx val="0"/>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legendEntry>
      <c:legendEntry>
        <c:idx val="1"/>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legendEntry>
      <c:layout>
        <c:manualLayout>
          <c:xMode val="edge"/>
          <c:yMode val="edge"/>
          <c:x val="0.29364558711928962"/>
          <c:y val="0.80823145428488985"/>
          <c:w val="0.45690772078904501"/>
          <c:h val="0.1046518441546265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ru-RU"/>
    </a:p>
  </c:txPr>
  <c:printSettings>
    <c:headerFooter/>
    <c:pageMargins b="1" l="0.75000000000000033" r="0.75000000000000033" t="1" header="0.5" footer="0.5"/>
    <c:pageSetup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1"/>
          <c:order val="0"/>
          <c:tx>
            <c:strRef>
              <c:f>'Ввод данных'!$A$90</c:f>
              <c:strCache>
                <c:ptCount val="1"/>
                <c:pt idx="0">
                  <c:v>ВИЧ/СПИД</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ru-RU"/>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'Ввод данных'!$B$89:$D$89</c:f>
              <c:strCache>
                <c:ptCount val="3"/>
                <c:pt idx="0">
                  <c:v>Запланировано</c:v>
                </c:pt>
                <c:pt idx="1">
                  <c:v>Заполнено</c:v>
                </c:pt>
                <c:pt idx="2">
                  <c:v>Вакантно</c:v>
                </c:pt>
              </c:strCache>
            </c:strRef>
          </c:cat>
          <c:val>
            <c:numRef>
              <c:f>'Ввод данных'!$B$90:$D$90</c:f>
              <c:numCache>
                <c:formatCode>0</c:formatCode>
                <c:ptCount val="3"/>
                <c:pt idx="0">
                  <c:v>4</c:v>
                </c:pt>
                <c:pt idx="1">
                  <c:v>4</c:v>
                </c:pt>
                <c:pt idx="2" formatCode="General">
                  <c:v>0</c:v>
                </c:pt>
              </c:numCache>
            </c:numRef>
          </c:val>
          <c:extLst>
            <c:ext xmlns:c16="http://schemas.microsoft.com/office/drawing/2014/chart" uri="{C3380CC4-5D6E-409C-BE32-E72D297353CC}">
              <c16:uniqueId val="{00000000-274B-4005-864A-0DDDFC5C7C10}"/>
            </c:ext>
          </c:extLst>
        </c:ser>
        <c:ser>
          <c:idx val="0"/>
          <c:order val="1"/>
          <c:tx>
            <c:strRef>
              <c:f>'Ввод данных'!$A$91</c:f>
              <c:strCache>
                <c:ptCount val="1"/>
                <c:pt idx="0">
                  <c:v>ТБ</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ru-RU"/>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'Ввод данных'!$B$89:$D$89</c:f>
              <c:strCache>
                <c:ptCount val="3"/>
                <c:pt idx="0">
                  <c:v>Запланировано</c:v>
                </c:pt>
                <c:pt idx="1">
                  <c:v>Заполнено</c:v>
                </c:pt>
                <c:pt idx="2">
                  <c:v>Вакантно</c:v>
                </c:pt>
              </c:strCache>
            </c:strRef>
          </c:cat>
          <c:val>
            <c:numRef>
              <c:f>'Ввод данных'!$B$91:$D$91</c:f>
              <c:numCache>
                <c:formatCode>General</c:formatCode>
                <c:ptCount val="3"/>
                <c:pt idx="0">
                  <c:v>2</c:v>
                </c:pt>
                <c:pt idx="1">
                  <c:v>2</c:v>
                </c:pt>
                <c:pt idx="2" formatCode="0">
                  <c:v>0</c:v>
                </c:pt>
              </c:numCache>
            </c:numRef>
          </c:val>
          <c:extLst>
            <c:ext xmlns:c16="http://schemas.microsoft.com/office/drawing/2014/chart" uri="{C3380CC4-5D6E-409C-BE32-E72D297353CC}">
              <c16:uniqueId val="{00000001-6F9B-4B25-914D-D5664FA4C833}"/>
            </c:ext>
          </c:extLst>
        </c:ser>
        <c:ser>
          <c:idx val="2"/>
          <c:order val="2"/>
          <c:tx>
            <c:strRef>
              <c:f>'Ввод данных'!$A$92</c:f>
              <c:strCache>
                <c:ptCount val="1"/>
                <c:pt idx="0">
                  <c:v>General (both components)</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ru-RU"/>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'Ввод данных'!$B$89:$D$89</c:f>
              <c:strCache>
                <c:ptCount val="3"/>
                <c:pt idx="0">
                  <c:v>Запланировано</c:v>
                </c:pt>
                <c:pt idx="1">
                  <c:v>Заполнено</c:v>
                </c:pt>
                <c:pt idx="2">
                  <c:v>Вакантно</c:v>
                </c:pt>
              </c:strCache>
            </c:strRef>
          </c:cat>
          <c:val>
            <c:numRef>
              <c:f>'Ввод данных'!$B$92:$D$92</c:f>
              <c:numCache>
                <c:formatCode>General</c:formatCode>
                <c:ptCount val="3"/>
                <c:pt idx="0">
                  <c:v>16</c:v>
                </c:pt>
                <c:pt idx="1">
                  <c:v>16</c:v>
                </c:pt>
                <c:pt idx="2">
                  <c:v>0</c:v>
                </c:pt>
              </c:numCache>
            </c:numRef>
          </c:val>
          <c:extLst>
            <c:ext xmlns:c16="http://schemas.microsoft.com/office/drawing/2014/chart" uri="{C3380CC4-5D6E-409C-BE32-E72D297353CC}">
              <c16:uniqueId val="{00000002-6F9B-4B25-914D-D5664FA4C833}"/>
            </c:ext>
          </c:extLst>
        </c:ser>
        <c:dLbls>
          <c:showLegendKey val="0"/>
          <c:showVal val="1"/>
          <c:showCatName val="0"/>
          <c:showSerName val="0"/>
          <c:showPercent val="0"/>
          <c:showBubbleSize val="0"/>
        </c:dLbls>
        <c:gapWidth val="150"/>
        <c:overlap val="-25"/>
        <c:axId val="1511063280"/>
        <c:axId val="1511061648"/>
      </c:barChart>
      <c:catAx>
        <c:axId val="15110632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crossAx val="1511061648"/>
        <c:crosses val="autoZero"/>
        <c:auto val="1"/>
        <c:lblAlgn val="ctr"/>
        <c:lblOffset val="100"/>
        <c:noMultiLvlLbl val="0"/>
      </c:catAx>
      <c:valAx>
        <c:axId val="1511061648"/>
        <c:scaling>
          <c:orientation val="minMax"/>
        </c:scaling>
        <c:delete val="1"/>
        <c:axPos val="l"/>
        <c:numFmt formatCode="0" sourceLinked="1"/>
        <c:majorTickMark val="none"/>
        <c:minorTickMark val="none"/>
        <c:tickLblPos val="nextTo"/>
        <c:crossAx val="1511063280"/>
        <c:crosses val="autoZero"/>
        <c:crossBetween val="between"/>
      </c:valAx>
      <c:spPr>
        <a:noFill/>
        <a:ln>
          <a:noFill/>
        </a:ln>
        <a:effectLst/>
      </c:spPr>
    </c:plotArea>
    <c:legend>
      <c:legendPos val="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ru-RU"/>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spPr>
            <a:solidFill>
              <a:schemeClr val="accent1"/>
            </a:solidFill>
            <a:ln>
              <a:noFill/>
            </a:ln>
            <a:effectLst/>
          </c:spPr>
          <c:invertIfNegative val="0"/>
          <c:cat>
            <c:strRef>
              <c:f>'Ввод данных'!$A$81:$A$84</c:f>
              <c:strCache>
                <c:ptCount val="4"/>
                <c:pt idx="0">
                  <c:v>Предварительные условия (ПУ) ВИЧ/СПИД</c:v>
                </c:pt>
                <c:pt idx="1">
                  <c:v>Действия с установленным сроком исполнения (ДУС) ВИЧ/СПИД</c:v>
                </c:pt>
                <c:pt idx="2">
                  <c:v>Предварительные условия (ПУ) ТБ</c:v>
                </c:pt>
                <c:pt idx="3">
                  <c:v>Действия с установленным сроком исполнения (ДУС) ТБ</c:v>
                </c:pt>
              </c:strCache>
            </c:strRef>
          </c:cat>
          <c:val>
            <c:numLit>
              <c:formatCode>General</c:formatCode>
              <c:ptCount val="4"/>
              <c:pt idx="0">
                <c:v>0</c:v>
              </c:pt>
              <c:pt idx="1">
                <c:v>0</c:v>
              </c:pt>
              <c:pt idx="2">
                <c:v>0</c:v>
              </c:pt>
              <c:pt idx="3">
                <c:v>0</c:v>
              </c:pt>
            </c:numLit>
          </c:val>
          <c:extLst>
            <c:ext xmlns:c16="http://schemas.microsoft.com/office/drawing/2014/chart" uri="{C3380CC4-5D6E-409C-BE32-E72D297353CC}">
              <c16:uniqueId val="{00000000-9E67-4D7D-BE0E-C99C3E701244}"/>
            </c:ext>
          </c:extLst>
        </c:ser>
        <c:ser>
          <c:idx val="1"/>
          <c:order val="1"/>
          <c:tx>
            <c:strRef>
              <c:f>'Ввод данных'!$C$80</c:f>
              <c:strCache>
                <c:ptCount val="1"/>
                <c:pt idx="0">
                  <c:v>Выполненные</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ru-RU"/>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'Ввод данных'!$A$81:$A$84</c:f>
              <c:strCache>
                <c:ptCount val="4"/>
                <c:pt idx="0">
                  <c:v>Предварительные условия (ПУ) ВИЧ/СПИД</c:v>
                </c:pt>
                <c:pt idx="1">
                  <c:v>Действия с установленным сроком исполнения (ДУС) ВИЧ/СПИД</c:v>
                </c:pt>
                <c:pt idx="2">
                  <c:v>Предварительные условия (ПУ) ТБ</c:v>
                </c:pt>
                <c:pt idx="3">
                  <c:v>Действия с установленным сроком исполнения (ДУС) ТБ</c:v>
                </c:pt>
              </c:strCache>
            </c:strRef>
          </c:cat>
          <c:val>
            <c:numRef>
              <c:f>'Ввод данных'!$C$81:$C$84</c:f>
              <c:numCache>
                <c:formatCode>0</c:formatCode>
                <c:ptCount val="4"/>
                <c:pt idx="0">
                  <c:v>0</c:v>
                </c:pt>
                <c:pt idx="1">
                  <c:v>0</c:v>
                </c:pt>
                <c:pt idx="2">
                  <c:v>0</c:v>
                </c:pt>
                <c:pt idx="3">
                  <c:v>0</c:v>
                </c:pt>
              </c:numCache>
            </c:numRef>
          </c:val>
          <c:extLst>
            <c:ext xmlns:c16="http://schemas.microsoft.com/office/drawing/2014/chart" uri="{C3380CC4-5D6E-409C-BE32-E72D297353CC}">
              <c16:uniqueId val="{00000001-9E67-4D7D-BE0E-C99C3E701244}"/>
            </c:ext>
          </c:extLst>
        </c:ser>
        <c:ser>
          <c:idx val="2"/>
          <c:order val="2"/>
          <c:tx>
            <c:strRef>
              <c:f>'Ввод данных'!$D$80</c:f>
              <c:strCache>
                <c:ptCount val="1"/>
                <c:pt idx="0">
                  <c:v>Невыполненные, но непросроченные</c:v>
                </c:pt>
              </c:strCache>
            </c:strRef>
          </c:tx>
          <c:spPr>
            <a:solidFill>
              <a:srgbClr val="FF0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ru-RU"/>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'Ввод данных'!$A$81:$A$84</c:f>
              <c:strCache>
                <c:ptCount val="4"/>
                <c:pt idx="0">
                  <c:v>Предварительные условия (ПУ) ВИЧ/СПИД</c:v>
                </c:pt>
                <c:pt idx="1">
                  <c:v>Действия с установленным сроком исполнения (ДУС) ВИЧ/СПИД</c:v>
                </c:pt>
                <c:pt idx="2">
                  <c:v>Предварительные условия (ПУ) ТБ</c:v>
                </c:pt>
                <c:pt idx="3">
                  <c:v>Действия с установленным сроком исполнения (ДУС) ТБ</c:v>
                </c:pt>
              </c:strCache>
            </c:strRef>
          </c:cat>
          <c:val>
            <c:numRef>
              <c:f>'Ввод данных'!$D$81:$D$84</c:f>
              <c:numCache>
                <c:formatCode>0</c:formatCode>
                <c:ptCount val="4"/>
                <c:pt idx="0">
                  <c:v>0</c:v>
                </c:pt>
                <c:pt idx="1">
                  <c:v>0</c:v>
                </c:pt>
                <c:pt idx="2">
                  <c:v>0</c:v>
                </c:pt>
                <c:pt idx="3">
                  <c:v>0</c:v>
                </c:pt>
              </c:numCache>
            </c:numRef>
          </c:val>
          <c:extLst>
            <c:ext xmlns:c16="http://schemas.microsoft.com/office/drawing/2014/chart" uri="{C3380CC4-5D6E-409C-BE32-E72D297353CC}">
              <c16:uniqueId val="{00000002-9E67-4D7D-BE0E-C99C3E701244}"/>
            </c:ext>
          </c:extLst>
        </c:ser>
        <c:ser>
          <c:idx val="3"/>
          <c:order val="3"/>
          <c:tx>
            <c:v>Невыполненные и просроченные</c:v>
          </c:tx>
          <c:spPr>
            <a:solidFill>
              <a:schemeClr val="accent1">
                <a:lumMod val="60000"/>
              </a:schemeClr>
            </a:solidFill>
            <a:ln>
              <a:noFill/>
            </a:ln>
            <a:effectLst/>
          </c:spPr>
          <c:invertIfNegative val="0"/>
          <c:cat>
            <c:strRef>
              <c:f>'Ввод данных'!$A$81:$A$84</c:f>
              <c:strCache>
                <c:ptCount val="4"/>
                <c:pt idx="0">
                  <c:v>Предварительные условия (ПУ) ВИЧ/СПИД</c:v>
                </c:pt>
                <c:pt idx="1">
                  <c:v>Действия с установленным сроком исполнения (ДУС) ВИЧ/СПИД</c:v>
                </c:pt>
                <c:pt idx="2">
                  <c:v>Предварительные условия (ПУ) ТБ</c:v>
                </c:pt>
                <c:pt idx="3">
                  <c:v>Действия с установленным сроком исполнения (ДУС) ТБ</c:v>
                </c:pt>
              </c:strCache>
            </c:strRef>
          </c:cat>
          <c:val>
            <c:numLit>
              <c:formatCode>General</c:formatCode>
              <c:ptCount val="4"/>
              <c:pt idx="0">
                <c:v>0</c:v>
              </c:pt>
              <c:pt idx="1">
                <c:v>0</c:v>
              </c:pt>
              <c:pt idx="2">
                <c:v>0</c:v>
              </c:pt>
              <c:pt idx="3">
                <c:v>0</c:v>
              </c:pt>
            </c:numLit>
          </c:val>
          <c:extLst>
            <c:ext xmlns:c16="http://schemas.microsoft.com/office/drawing/2014/chart" uri="{C3380CC4-5D6E-409C-BE32-E72D297353CC}">
              <c16:uniqueId val="{00000003-9E67-4D7D-BE0E-C99C3E701244}"/>
            </c:ext>
          </c:extLst>
        </c:ser>
        <c:dLbls>
          <c:showLegendKey val="0"/>
          <c:showVal val="0"/>
          <c:showCatName val="0"/>
          <c:showSerName val="0"/>
          <c:showPercent val="0"/>
          <c:showBubbleSize val="0"/>
        </c:dLbls>
        <c:gapWidth val="55"/>
        <c:overlap val="100"/>
        <c:axId val="1511067088"/>
        <c:axId val="1511068720"/>
      </c:barChart>
      <c:catAx>
        <c:axId val="1511067088"/>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crossAx val="1511068720"/>
        <c:crosses val="autoZero"/>
        <c:auto val="1"/>
        <c:lblAlgn val="ctr"/>
        <c:lblOffset val="100"/>
        <c:tickLblSkip val="1"/>
        <c:tickMarkSkip val="1"/>
        <c:noMultiLvlLbl val="0"/>
      </c:catAx>
      <c:valAx>
        <c:axId val="1511068720"/>
        <c:scaling>
          <c:orientation val="minMax"/>
        </c:scaling>
        <c:delete val="1"/>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crossAx val="1511067088"/>
        <c:crosses val="autoZero"/>
        <c:crossBetween val="between"/>
      </c:valAx>
      <c:spPr>
        <a:noFill/>
        <a:ln>
          <a:noFill/>
        </a:ln>
        <a:effectLst/>
      </c:spPr>
    </c:plotArea>
    <c:legend>
      <c:legendPos val="r"/>
      <c:legendEntry>
        <c:idx val="0"/>
        <c:delete val="1"/>
      </c:legendEntry>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ru-RU"/>
    </a:p>
  </c:txPr>
  <c:printSettings>
    <c:headerFooter alignWithMargins="0"/>
    <c:pageMargins b="1" l="0.75000000000000033" r="0.75000000000000033" t="1"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'Ввод данных'!$A$90</c:f>
              <c:strCache>
                <c:ptCount val="1"/>
                <c:pt idx="0">
                  <c:v>ВИЧ/СПИД</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ru-RU"/>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'Ввод данных'!$B$96:$F$96</c:f>
              <c:strCache>
                <c:ptCount val="3"/>
                <c:pt idx="0">
                  <c:v>Определеные</c:v>
                </c:pt>
                <c:pt idx="1">
                  <c:v>Прошедшие оценку</c:v>
                </c:pt>
                <c:pt idx="2">
                  <c:v>Одобренные</c:v>
                </c:pt>
              </c:strCache>
            </c:strRef>
          </c:cat>
          <c:val>
            <c:numRef>
              <c:f>'Ввод данных'!$B$97:$F$97</c:f>
              <c:numCache>
                <c:formatCode>General</c:formatCode>
                <c:ptCount val="3"/>
                <c:pt idx="0">
                  <c:v>22</c:v>
                </c:pt>
                <c:pt idx="1">
                  <c:v>22</c:v>
                </c:pt>
                <c:pt idx="2">
                  <c:v>22</c:v>
                </c:pt>
              </c:numCache>
            </c:numRef>
          </c:val>
          <c:extLst>
            <c:ext xmlns:c16="http://schemas.microsoft.com/office/drawing/2014/chart" uri="{C3380CC4-5D6E-409C-BE32-E72D297353CC}">
              <c16:uniqueId val="{00000000-3C2F-4B91-B11C-0BA014ED291D}"/>
            </c:ext>
          </c:extLst>
        </c:ser>
        <c:ser>
          <c:idx val="1"/>
          <c:order val="1"/>
          <c:tx>
            <c:strRef>
              <c:f>'Ввод данных'!$A$92</c:f>
              <c:strCache>
                <c:ptCount val="1"/>
                <c:pt idx="0">
                  <c:v>General (both components)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ru-RU"/>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'Ввод данных'!$B$96:$F$96</c:f>
              <c:strCache>
                <c:ptCount val="3"/>
                <c:pt idx="0">
                  <c:v>Определеные</c:v>
                </c:pt>
                <c:pt idx="1">
                  <c:v>Прошедшие оценку</c:v>
                </c:pt>
                <c:pt idx="2">
                  <c:v>Одобренные</c:v>
                </c:pt>
              </c:strCache>
            </c:strRef>
          </c:cat>
          <c:val>
            <c:numRef>
              <c:f>'Ввод данных'!$B$98:$F$98</c:f>
              <c:numCache>
                <c:formatCode>General</c:formatCode>
                <c:ptCount val="3"/>
                <c:pt idx="0">
                  <c:v>3</c:v>
                </c:pt>
                <c:pt idx="1">
                  <c:v>11</c:v>
                </c:pt>
                <c:pt idx="2">
                  <c:v>11</c:v>
                </c:pt>
              </c:numCache>
            </c:numRef>
          </c:val>
          <c:extLst>
            <c:ext xmlns:c16="http://schemas.microsoft.com/office/drawing/2014/chart" uri="{C3380CC4-5D6E-409C-BE32-E72D297353CC}">
              <c16:uniqueId val="{00000001-3C2F-4B91-B11C-0BA014ED291D}"/>
            </c:ext>
          </c:extLst>
        </c:ser>
        <c:dLbls>
          <c:showLegendKey val="0"/>
          <c:showVal val="1"/>
          <c:showCatName val="0"/>
          <c:showSerName val="0"/>
          <c:showPercent val="0"/>
          <c:showBubbleSize val="0"/>
        </c:dLbls>
        <c:gapWidth val="150"/>
        <c:overlap val="-25"/>
        <c:axId val="1511067632"/>
        <c:axId val="1511058928"/>
      </c:barChart>
      <c:catAx>
        <c:axId val="15110676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crossAx val="1511058928"/>
        <c:crosses val="autoZero"/>
        <c:auto val="1"/>
        <c:lblAlgn val="ctr"/>
        <c:lblOffset val="100"/>
        <c:noMultiLvlLbl val="0"/>
      </c:catAx>
      <c:valAx>
        <c:axId val="1511058928"/>
        <c:scaling>
          <c:orientation val="minMax"/>
        </c:scaling>
        <c:delete val="1"/>
        <c:axPos val="l"/>
        <c:numFmt formatCode="General" sourceLinked="1"/>
        <c:majorTickMark val="none"/>
        <c:minorTickMark val="none"/>
        <c:tickLblPos val="nextTo"/>
        <c:crossAx val="1511067632"/>
        <c:crosses val="autoZero"/>
        <c:crossBetween val="between"/>
      </c:valAx>
      <c:spPr>
        <a:noFill/>
        <a:ln>
          <a:noFill/>
        </a:ln>
        <a:effectLst/>
      </c:spPr>
    </c:plotArea>
    <c:legend>
      <c:legendPos val="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ru-RU"/>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'Ввод данных'!$A$114</c:f>
              <c:strCache>
                <c:ptCount val="1"/>
                <c:pt idx="0">
                  <c:v>Совокупный утвердженный бюджет*</c:v>
                </c:pt>
              </c:strCache>
            </c:strRef>
          </c:tx>
          <c:spPr>
            <a:solidFill>
              <a:schemeClr val="accent1"/>
            </a:solidFill>
            <a:ln>
              <a:noFill/>
            </a:ln>
            <a:effectLst/>
          </c:spPr>
          <c:invertIfNegative val="0"/>
          <c:cat>
            <c:strRef>
              <c:f>'Ввод данных'!$B$110:$F$110</c:f>
              <c:strCache>
                <c:ptCount val="3"/>
                <c:pt idx="0">
                  <c:v>P1</c:v>
                </c:pt>
                <c:pt idx="1">
                  <c:v>P2</c:v>
                </c:pt>
                <c:pt idx="2">
                  <c:v>P3</c:v>
                </c:pt>
              </c:strCache>
            </c:strRef>
          </c:cat>
          <c:val>
            <c:numRef>
              <c:f>'Ввод данных'!$B$114:$F$114</c:f>
              <c:numCache>
                <c:formatCode>#,##0</c:formatCode>
                <c:ptCount val="3"/>
                <c:pt idx="0">
                  <c:v>4455859.42</c:v>
                </c:pt>
                <c:pt idx="1">
                  <c:v>6568805.29</c:v>
                </c:pt>
              </c:numCache>
            </c:numRef>
          </c:val>
          <c:extLst>
            <c:ext xmlns:c16="http://schemas.microsoft.com/office/drawing/2014/chart" uri="{C3380CC4-5D6E-409C-BE32-E72D297353CC}">
              <c16:uniqueId val="{00000000-D5DF-4B11-9CD6-1C5401548576}"/>
            </c:ext>
          </c:extLst>
        </c:ser>
        <c:ser>
          <c:idx val="1"/>
          <c:order val="1"/>
          <c:tx>
            <c:strRef>
              <c:f>'Ввод данных'!$A$115</c:f>
              <c:strCache>
                <c:ptCount val="1"/>
                <c:pt idx="0">
                  <c:v>Общий объем финансовых обязательств</c:v>
                </c:pt>
              </c:strCache>
            </c:strRef>
          </c:tx>
          <c:spPr>
            <a:solidFill>
              <a:schemeClr val="accent2"/>
            </a:solidFill>
            <a:ln>
              <a:noFill/>
            </a:ln>
            <a:effectLst/>
          </c:spPr>
          <c:invertIfNegative val="0"/>
          <c:cat>
            <c:strRef>
              <c:f>'Ввод данных'!$B$110:$F$110</c:f>
              <c:strCache>
                <c:ptCount val="3"/>
                <c:pt idx="0">
                  <c:v>P1</c:v>
                </c:pt>
                <c:pt idx="1">
                  <c:v>P2</c:v>
                </c:pt>
                <c:pt idx="2">
                  <c:v>P3</c:v>
                </c:pt>
              </c:strCache>
            </c:strRef>
          </c:cat>
          <c:val>
            <c:numRef>
              <c:f>'Ввод данных'!$B$115:$F$115</c:f>
              <c:numCache>
                <c:formatCode>#,##0</c:formatCode>
                <c:ptCount val="3"/>
                <c:pt idx="0">
                  <c:v>2863012.59</c:v>
                </c:pt>
                <c:pt idx="1">
                  <c:v>3484983.39</c:v>
                </c:pt>
              </c:numCache>
            </c:numRef>
          </c:val>
          <c:extLst>
            <c:ext xmlns:c16="http://schemas.microsoft.com/office/drawing/2014/chart" uri="{C3380CC4-5D6E-409C-BE32-E72D297353CC}">
              <c16:uniqueId val="{00000001-D5DF-4B11-9CD6-1C5401548576}"/>
            </c:ext>
          </c:extLst>
        </c:ser>
        <c:ser>
          <c:idx val="2"/>
          <c:order val="2"/>
          <c:tx>
            <c:strRef>
              <c:f>'Ввод данных'!$A$116</c:f>
              <c:strCache>
                <c:ptCount val="1"/>
                <c:pt idx="0">
                  <c:v>Общий объем расходов</c:v>
                </c:pt>
              </c:strCache>
            </c:strRef>
          </c:tx>
          <c:spPr>
            <a:solidFill>
              <a:schemeClr val="accent3"/>
            </a:solidFill>
            <a:ln>
              <a:noFill/>
            </a:ln>
            <a:effectLst/>
          </c:spPr>
          <c:invertIfNegative val="0"/>
          <c:cat>
            <c:strRef>
              <c:f>'Ввод данных'!$B$110:$F$110</c:f>
              <c:strCache>
                <c:ptCount val="3"/>
                <c:pt idx="0">
                  <c:v>P1</c:v>
                </c:pt>
                <c:pt idx="1">
                  <c:v>P2</c:v>
                </c:pt>
                <c:pt idx="2">
                  <c:v>P3</c:v>
                </c:pt>
              </c:strCache>
            </c:strRef>
          </c:cat>
          <c:val>
            <c:numRef>
              <c:f>'Ввод данных'!$B$116:$F$116</c:f>
              <c:numCache>
                <c:formatCode>#,##0</c:formatCode>
                <c:ptCount val="3"/>
                <c:pt idx="0">
                  <c:v>1337830.7</c:v>
                </c:pt>
                <c:pt idx="1">
                  <c:v>3713496.08</c:v>
                </c:pt>
              </c:numCache>
            </c:numRef>
          </c:val>
          <c:extLst>
            <c:ext xmlns:c16="http://schemas.microsoft.com/office/drawing/2014/chart" uri="{C3380CC4-5D6E-409C-BE32-E72D297353CC}">
              <c16:uniqueId val="{00000002-D5DF-4B11-9CD6-1C5401548576}"/>
            </c:ext>
          </c:extLst>
        </c:ser>
        <c:dLbls>
          <c:showLegendKey val="0"/>
          <c:showVal val="0"/>
          <c:showCatName val="0"/>
          <c:showSerName val="0"/>
          <c:showPercent val="0"/>
          <c:showBubbleSize val="0"/>
        </c:dLbls>
        <c:gapWidth val="219"/>
        <c:overlap val="-27"/>
        <c:axId val="390931016"/>
        <c:axId val="390927408"/>
      </c:barChart>
      <c:catAx>
        <c:axId val="3909310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crossAx val="390927408"/>
        <c:crosses val="autoZero"/>
        <c:auto val="1"/>
        <c:lblAlgn val="ctr"/>
        <c:lblOffset val="100"/>
        <c:noMultiLvlLbl val="0"/>
      </c:catAx>
      <c:valAx>
        <c:axId val="39092740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crossAx val="390931016"/>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ru-RU"/>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mn-lt"/>
                <a:ea typeface="+mn-ea"/>
                <a:cs typeface="+mn-cs"/>
              </a:defRPr>
            </a:pPr>
            <a:r>
              <a:rPr lang="ru-RU" sz="1000"/>
              <a:t>Процент ЛУИН, охваченных программами по  профилактике ВИЧ</a:t>
            </a:r>
          </a:p>
        </c:rich>
      </c:tx>
      <c:layout/>
      <c:overlay val="1"/>
      <c:spPr>
        <a:noFill/>
        <a:ln>
          <a:no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mn-lt"/>
              <a:ea typeface="+mn-ea"/>
              <a:cs typeface="+mn-cs"/>
            </a:defRPr>
          </a:pPr>
          <a:endParaRPr lang="ru-RU"/>
        </a:p>
      </c:txPr>
    </c:title>
    <c:autoTitleDeleted val="0"/>
    <c:plotArea>
      <c:layout/>
      <c:barChart>
        <c:barDir val="col"/>
        <c:grouping val="clustered"/>
        <c:varyColors val="0"/>
        <c:ser>
          <c:idx val="0"/>
          <c:order val="0"/>
          <c:tx>
            <c:strRef>
              <c:f>'Ввод данных'!$F$168</c:f>
              <c:strCache>
                <c:ptCount val="1"/>
                <c:pt idx="0">
                  <c:v>Целевой показатель</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n-lt"/>
                    <a:ea typeface="+mn-ea"/>
                    <a:cs typeface="+mn-cs"/>
                  </a:defRPr>
                </a:pPr>
                <a:endParaRPr lang="ru-RU"/>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'Ввод данных'!$G$167:$H$167</c:f>
              <c:strCache>
                <c:ptCount val="1"/>
                <c:pt idx="0">
                  <c:v>P2</c:v>
                </c:pt>
              </c:strCache>
            </c:strRef>
          </c:cat>
          <c:val>
            <c:numRef>
              <c:f>'Ввод данных'!$G$168:$H$168</c:f>
              <c:numCache>
                <c:formatCode>#,##0</c:formatCode>
                <c:ptCount val="1"/>
                <c:pt idx="0">
                  <c:v>16875</c:v>
                </c:pt>
              </c:numCache>
            </c:numRef>
          </c:val>
          <c:extLst>
            <c:ext xmlns:c16="http://schemas.microsoft.com/office/drawing/2014/chart" uri="{C3380CC4-5D6E-409C-BE32-E72D297353CC}">
              <c16:uniqueId val="{00000000-F4FA-4784-8E5F-61D375F426FC}"/>
            </c:ext>
          </c:extLst>
        </c:ser>
        <c:ser>
          <c:idx val="1"/>
          <c:order val="1"/>
          <c:tx>
            <c:strRef>
              <c:f>'Ввод данных'!$F$169</c:f>
              <c:strCache>
                <c:ptCount val="1"/>
                <c:pt idx="0">
                  <c:v>Достигнуто </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ru-RU"/>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'Ввод данных'!$G$167:$H$167</c:f>
              <c:strCache>
                <c:ptCount val="1"/>
                <c:pt idx="0">
                  <c:v>P2</c:v>
                </c:pt>
              </c:strCache>
            </c:strRef>
          </c:cat>
          <c:val>
            <c:numRef>
              <c:f>'Ввод данных'!$G$169:$H$169</c:f>
              <c:numCache>
                <c:formatCode>#,##0</c:formatCode>
                <c:ptCount val="1"/>
                <c:pt idx="0">
                  <c:v>15835</c:v>
                </c:pt>
              </c:numCache>
            </c:numRef>
          </c:val>
          <c:extLst>
            <c:ext xmlns:c16="http://schemas.microsoft.com/office/drawing/2014/chart" uri="{C3380CC4-5D6E-409C-BE32-E72D297353CC}">
              <c16:uniqueId val="{00000000-5E2C-4D8B-9303-E6825A744889}"/>
            </c:ext>
          </c:extLst>
        </c:ser>
        <c:dLbls>
          <c:showLegendKey val="0"/>
          <c:showVal val="1"/>
          <c:showCatName val="0"/>
          <c:showSerName val="0"/>
          <c:showPercent val="0"/>
          <c:showBubbleSize val="0"/>
        </c:dLbls>
        <c:gapWidth val="150"/>
        <c:overlap val="-25"/>
        <c:axId val="1511059472"/>
        <c:axId val="1511063824"/>
      </c:barChart>
      <c:catAx>
        <c:axId val="15110594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crossAx val="1511063824"/>
        <c:crosses val="autoZero"/>
        <c:auto val="1"/>
        <c:lblAlgn val="ctr"/>
        <c:lblOffset val="100"/>
        <c:noMultiLvlLbl val="0"/>
      </c:catAx>
      <c:valAx>
        <c:axId val="1511063824"/>
        <c:scaling>
          <c:orientation val="minMax"/>
        </c:scaling>
        <c:delete val="1"/>
        <c:axPos val="l"/>
        <c:numFmt formatCode="#,##0" sourceLinked="1"/>
        <c:majorTickMark val="none"/>
        <c:minorTickMark val="none"/>
        <c:tickLblPos val="nextTo"/>
        <c:crossAx val="1511059472"/>
        <c:crosses val="autoZero"/>
        <c:crossBetween val="between"/>
      </c:valAx>
      <c:spPr>
        <a:noFill/>
        <a:ln>
          <a:noFill/>
        </a:ln>
        <a:effectLst/>
      </c:spPr>
    </c:plotArea>
    <c:legend>
      <c:legendPos val="t"/>
      <c:layout>
        <c:manualLayout>
          <c:xMode val="edge"/>
          <c:yMode val="edge"/>
          <c:x val="0.16948667135520623"/>
          <c:y val="0.14742951907131011"/>
          <c:w val="0.51638426283155525"/>
          <c:h val="8.8853196992870254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ru-RU"/>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hyperlink" Target="#Recommendations!A1"/><Relationship Id="rId13" Type="http://schemas.openxmlformats.org/officeDocument/2006/relationships/hyperlink" Target="#'Data Entry'!A1"/><Relationship Id="rId3" Type="http://schemas.openxmlformats.org/officeDocument/2006/relationships/hyperlink" Target="#Finance!A1"/><Relationship Id="rId7" Type="http://schemas.openxmlformats.org/officeDocument/2006/relationships/hyperlink" Target="#&#1059;&#1087;&#1088;&#1072;&#1074;&#1083;&#1077;&#1085;&#1080;&#1077;!A1"/><Relationship Id="rId12" Type="http://schemas.openxmlformats.org/officeDocument/2006/relationships/hyperlink" Target="#&#1055;&#1086;&#1082;&#1072;&#1079;&#1072;&#1090;&#1077;&#1083;&#1080;!A1"/><Relationship Id="rId17" Type="http://schemas.openxmlformats.org/officeDocument/2006/relationships/image" Target="../media/image5.png"/><Relationship Id="rId2" Type="http://schemas.openxmlformats.org/officeDocument/2006/relationships/image" Target="../media/image2.png"/><Relationship Id="rId16" Type="http://schemas.openxmlformats.org/officeDocument/2006/relationships/image" Target="../media/image4.png"/><Relationship Id="rId1" Type="http://schemas.openxmlformats.org/officeDocument/2006/relationships/image" Target="../media/image1.png"/><Relationship Id="rId6" Type="http://schemas.openxmlformats.org/officeDocument/2006/relationships/hyperlink" Target="#Management!A1"/><Relationship Id="rId11" Type="http://schemas.openxmlformats.org/officeDocument/2006/relationships/hyperlink" Target="#'&#1057;&#1074;&#1077;&#1076;&#1077;&#1085;&#1080;&#1103; &#1086; &#1075;&#1088;&#1072;&#1085;&#1090;&#1077;'!A1"/><Relationship Id="rId5" Type="http://schemas.openxmlformats.org/officeDocument/2006/relationships/hyperlink" Target="#&#1055;&#1088;&#1086;&#1075;&#1088;&#1072;&#1084;&#1084;&#1072;!A1"/><Relationship Id="rId15" Type="http://schemas.openxmlformats.org/officeDocument/2006/relationships/image" Target="../media/image3.png"/><Relationship Id="rId10" Type="http://schemas.openxmlformats.org/officeDocument/2006/relationships/hyperlink" Target="#&#1044;&#1077;&#1081;&#1089;&#1090;&#1074;&#1080;&#1103;!A1"/><Relationship Id="rId4" Type="http://schemas.openxmlformats.org/officeDocument/2006/relationships/hyperlink" Target="#&#1060;&#1080;&#1085;&#1072;&#1085;&#1089;&#1080;&#1088;&#1086;&#1074;&#1072;&#1085;&#1080;&#1077;!A1"/><Relationship Id="rId9" Type="http://schemas.openxmlformats.org/officeDocument/2006/relationships/hyperlink" Target="#&#1056;&#1077;&#1082;&#1086;&#1084;&#1077;&#1085;&#1076;&#1072;&#1094;&#1080;&#1080;!A1"/><Relationship Id="rId14" Type="http://schemas.openxmlformats.org/officeDocument/2006/relationships/hyperlink" Target="#'&#1042;&#1074;&#1086;&#1076; &#1044;&#1072;&#1085;&#1085;&#1099;&#1093;'!A1"/></Relationships>
</file>

<file path=xl/drawings/_rels/drawing10.xml.rels><?xml version="1.0" encoding="UTF-8" standalone="yes"?>
<Relationships xmlns="http://schemas.openxmlformats.org/package/2006/relationships"><Relationship Id="rId1" Type="http://schemas.openxmlformats.org/officeDocument/2006/relationships/image" Target="../media/image6.jpeg"/></Relationships>
</file>

<file path=xl/drawings/_rels/drawing2.xml.rels><?xml version="1.0" encoding="UTF-8" standalone="yes"?>
<Relationships xmlns="http://schemas.openxmlformats.org/package/2006/relationships"><Relationship Id="rId1" Type="http://schemas.openxmlformats.org/officeDocument/2006/relationships/hyperlink" Target="#&#1052;&#1077;&#1085;&#1102;!A1"/></Relationships>
</file>

<file path=xl/drawings/_rels/drawing3.xml.rels><?xml version="1.0" encoding="UTF-8" standalone="yes"?>
<Relationships xmlns="http://schemas.openxmlformats.org/package/2006/relationships"><Relationship Id="rId1" Type="http://schemas.openxmlformats.org/officeDocument/2006/relationships/hyperlink" Target="#&#1052;&#1077;&#1085;&#1102;!A1"/></Relationships>
</file>

<file path=xl/drawings/_rels/drawing4.xml.rels><?xml version="1.0" encoding="UTF-8" standalone="yes"?>
<Relationships xmlns="http://schemas.openxmlformats.org/package/2006/relationships"><Relationship Id="rId2" Type="http://schemas.openxmlformats.org/officeDocument/2006/relationships/hyperlink" Target="#&#1052;&#1077;&#1085;&#1102;!A1"/><Relationship Id="rId1" Type="http://schemas.openxmlformats.org/officeDocument/2006/relationships/hyperlink" Target="http://www.crwflags.com/fotw/flags/country.html#http://www.crwflags.com/fotw/flags/country.html" TargetMode="External"/></Relationships>
</file>

<file path=xl/drawings/_rels/drawing5.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hyperlink" Target="#&#1052;&#1077;&#1085;&#1102;!A1"/><Relationship Id="rId1" Type="http://schemas.openxmlformats.org/officeDocument/2006/relationships/chart" Target="../charts/chart1.xml"/><Relationship Id="rId4" Type="http://schemas.openxmlformats.org/officeDocument/2006/relationships/chart" Target="../charts/chart3.xml"/></Relationships>
</file>

<file path=xl/drawings/_rels/drawing6.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hyperlink" Target="#&#1052;&#1077;&#1085;&#1102;!A1"/><Relationship Id="rId1" Type="http://schemas.openxmlformats.org/officeDocument/2006/relationships/chart" Target="../charts/chart4.xml"/><Relationship Id="rId6" Type="http://schemas.openxmlformats.org/officeDocument/2006/relationships/chart" Target="../charts/chart8.xml"/><Relationship Id="rId5" Type="http://schemas.openxmlformats.org/officeDocument/2006/relationships/chart" Target="../charts/chart7.xml"/><Relationship Id="rId4" Type="http://schemas.openxmlformats.org/officeDocument/2006/relationships/chart" Target="../charts/chart6.xml"/></Relationships>
</file>

<file path=xl/drawings/_rels/drawing7.xml.rels><?xml version="1.0" encoding="UTF-8" standalone="yes"?>
<Relationships xmlns="http://schemas.openxmlformats.org/package/2006/relationships"><Relationship Id="rId3" Type="http://schemas.openxmlformats.org/officeDocument/2006/relationships/chart" Target="../charts/chart10.xml"/><Relationship Id="rId7" Type="http://schemas.openxmlformats.org/officeDocument/2006/relationships/chart" Target="../charts/chart14.xml"/><Relationship Id="rId2" Type="http://schemas.openxmlformats.org/officeDocument/2006/relationships/chart" Target="../charts/chart9.xml"/><Relationship Id="rId1" Type="http://schemas.openxmlformats.org/officeDocument/2006/relationships/hyperlink" Target="#&#1052;&#1077;&#1085;&#1102;!A1"/><Relationship Id="rId6" Type="http://schemas.openxmlformats.org/officeDocument/2006/relationships/chart" Target="../charts/chart13.xml"/><Relationship Id="rId5" Type="http://schemas.openxmlformats.org/officeDocument/2006/relationships/chart" Target="../charts/chart12.xml"/><Relationship Id="rId4" Type="http://schemas.openxmlformats.org/officeDocument/2006/relationships/chart" Target="../charts/chart11.xml"/></Relationships>
</file>

<file path=xl/drawings/_rels/drawing8.xml.rels><?xml version="1.0" encoding="UTF-8" standalone="yes"?>
<Relationships xmlns="http://schemas.openxmlformats.org/package/2006/relationships"><Relationship Id="rId1" Type="http://schemas.openxmlformats.org/officeDocument/2006/relationships/hyperlink" Target="#&#1052;&#1077;&#1085;&#1102;!A1"/></Relationships>
</file>

<file path=xl/drawings/_rels/drawing9.xml.rels><?xml version="1.0" encoding="UTF-8" standalone="yes"?>
<Relationships xmlns="http://schemas.openxmlformats.org/package/2006/relationships"><Relationship Id="rId2" Type="http://schemas.openxmlformats.org/officeDocument/2006/relationships/hyperlink" Target="#&#1052;&#1077;&#1085;&#1102;!A1"/><Relationship Id="rId1" Type="http://schemas.openxmlformats.org/officeDocument/2006/relationships/chart" Target="../charts/chart15.xml"/></Relationships>
</file>

<file path=xl/drawings/drawing1.xml><?xml version="1.0" encoding="utf-8"?>
<xdr:wsDr xmlns:xdr="http://schemas.openxmlformats.org/drawingml/2006/spreadsheetDrawing" xmlns:a="http://schemas.openxmlformats.org/drawingml/2006/main">
  <xdr:twoCellAnchor editAs="oneCell">
    <xdr:from>
      <xdr:col>1</xdr:col>
      <xdr:colOff>57150</xdr:colOff>
      <xdr:row>5</xdr:row>
      <xdr:rowOff>180975</xdr:rowOff>
    </xdr:from>
    <xdr:to>
      <xdr:col>12</xdr:col>
      <xdr:colOff>9525</xdr:colOff>
      <xdr:row>20</xdr:row>
      <xdr:rowOff>142875</xdr:rowOff>
    </xdr:to>
    <xdr:pic>
      <xdr:nvPicPr>
        <xdr:cNvPr id="3930518" name="Picture 2">
          <a:extLst>
            <a:ext uri="{FF2B5EF4-FFF2-40B4-BE49-F238E27FC236}">
              <a16:creationId xmlns:a16="http://schemas.microsoft.com/office/drawing/2014/main" id="{00000000-0008-0000-0000-000096F93B00}"/>
            </a:ext>
          </a:extLst>
        </xdr:cNvPr>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l="31349" t="36853" r="9531"/>
        <a:stretch>
          <a:fillRect/>
        </a:stretch>
      </xdr:blipFill>
      <xdr:spPr bwMode="auto">
        <a:xfrm>
          <a:off x="133350" y="1609725"/>
          <a:ext cx="7658100" cy="2819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7</xdr:col>
      <xdr:colOff>685800</xdr:colOff>
      <xdr:row>7</xdr:row>
      <xdr:rowOff>47625</xdr:rowOff>
    </xdr:from>
    <xdr:to>
      <xdr:col>11</xdr:col>
      <xdr:colOff>542925</xdr:colOff>
      <xdr:row>18</xdr:row>
      <xdr:rowOff>142875</xdr:rowOff>
    </xdr:to>
    <xdr:pic>
      <xdr:nvPicPr>
        <xdr:cNvPr id="3930519" name="Picture 824">
          <a:extLst>
            <a:ext uri="{FF2B5EF4-FFF2-40B4-BE49-F238E27FC236}">
              <a16:creationId xmlns:a16="http://schemas.microsoft.com/office/drawing/2014/main" id="{00000000-0008-0000-0000-000097F93B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334000" y="1857375"/>
          <a:ext cx="2257425" cy="2190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257175</xdr:colOff>
      <xdr:row>7</xdr:row>
      <xdr:rowOff>104775</xdr:rowOff>
    </xdr:from>
    <xdr:to>
      <xdr:col>7</xdr:col>
      <xdr:colOff>552450</xdr:colOff>
      <xdr:row>18</xdr:row>
      <xdr:rowOff>76200</xdr:rowOff>
    </xdr:to>
    <xdr:sp macro="" textlink="">
      <xdr:nvSpPr>
        <xdr:cNvPr id="3930520" name="AutoShape 27">
          <a:extLst>
            <a:ext uri="{FF2B5EF4-FFF2-40B4-BE49-F238E27FC236}">
              <a16:creationId xmlns:a16="http://schemas.microsoft.com/office/drawing/2014/main" id="{00000000-0008-0000-0000-000098F93B00}"/>
            </a:ext>
          </a:extLst>
        </xdr:cNvPr>
        <xdr:cNvSpPr>
          <a:spLocks noChangeArrowheads="1"/>
        </xdr:cNvSpPr>
      </xdr:nvSpPr>
      <xdr:spPr bwMode="gray">
        <a:xfrm>
          <a:off x="2619375" y="1914525"/>
          <a:ext cx="2581275" cy="2066925"/>
        </a:xfrm>
        <a:prstGeom prst="roundRect">
          <a:avLst>
            <a:gd name="adj" fmla="val 11921"/>
          </a:avLst>
        </a:prstGeom>
        <a:gradFill rotWithShape="1">
          <a:gsLst>
            <a:gs pos="0">
              <a:srgbClr val="D48886"/>
            </a:gs>
            <a:gs pos="100000">
              <a:srgbClr val="B24B48"/>
            </a:gs>
          </a:gsLst>
          <a:lin ang="5400000" scaled="1"/>
        </a:gradFill>
        <a:ln w="9525">
          <a:solidFill>
            <a:srgbClr val="FEFEFE"/>
          </a:solidFill>
          <a:round/>
          <a:headEnd/>
          <a:tailEnd/>
        </a:ln>
      </xdr:spPr>
    </xdr:sp>
    <xdr:clientData/>
  </xdr:twoCellAnchor>
  <xdr:twoCellAnchor>
    <xdr:from>
      <xdr:col>5</xdr:col>
      <xdr:colOff>133350</xdr:colOff>
      <xdr:row>10</xdr:row>
      <xdr:rowOff>9525</xdr:rowOff>
    </xdr:from>
    <xdr:to>
      <xdr:col>6</xdr:col>
      <xdr:colOff>657225</xdr:colOff>
      <xdr:row>12</xdr:row>
      <xdr:rowOff>38100</xdr:rowOff>
    </xdr:to>
    <xdr:grpSp>
      <xdr:nvGrpSpPr>
        <xdr:cNvPr id="3930521" name="Group 25">
          <a:hlinkClick xmlns:r="http://schemas.openxmlformats.org/officeDocument/2006/relationships" r:id="rId3"/>
          <a:extLst>
            <a:ext uri="{FF2B5EF4-FFF2-40B4-BE49-F238E27FC236}">
              <a16:creationId xmlns:a16="http://schemas.microsoft.com/office/drawing/2014/main" id="{00000000-0008-0000-0000-000099F93B00}"/>
            </a:ext>
          </a:extLst>
        </xdr:cNvPr>
        <xdr:cNvGrpSpPr>
          <a:grpSpLocks/>
        </xdr:cNvGrpSpPr>
      </xdr:nvGrpSpPr>
      <xdr:grpSpPr bwMode="auto">
        <a:xfrm>
          <a:off x="3260725" y="2398713"/>
          <a:ext cx="1285875" cy="409575"/>
          <a:chOff x="1200" y="1912"/>
          <a:chExt cx="3456" cy="774"/>
        </a:xfrm>
      </xdr:grpSpPr>
      <xdr:sp macro="" textlink="">
        <xdr:nvSpPr>
          <xdr:cNvPr id="3930565" name="AutoShape 26">
            <a:extLst>
              <a:ext uri="{FF2B5EF4-FFF2-40B4-BE49-F238E27FC236}">
                <a16:creationId xmlns:a16="http://schemas.microsoft.com/office/drawing/2014/main" id="{00000000-0008-0000-0000-0000C5F93B00}"/>
              </a:ext>
            </a:extLst>
          </xdr:cNvPr>
          <xdr:cNvSpPr>
            <a:spLocks noChangeArrowheads="1"/>
          </xdr:cNvSpPr>
        </xdr:nvSpPr>
        <xdr:spPr bwMode="gray">
          <a:xfrm>
            <a:off x="1200" y="1912"/>
            <a:ext cx="3456" cy="7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dist="135003" dir="2928844" algn="ctr" rotWithShape="0">
              <a:srgbClr val="000000">
                <a:alpha val="50000"/>
              </a:srgbClr>
            </a:outerShdw>
          </a:effectLst>
        </xdr:spPr>
      </xdr:sp>
      <xdr:sp macro="" textlink="">
        <xdr:nvSpPr>
          <xdr:cNvPr id="22" name="AutoShape 27">
            <a:hlinkClick xmlns:r="http://schemas.openxmlformats.org/officeDocument/2006/relationships" r:id="rId4"/>
            <a:extLst>
              <a:ext uri="{FF2B5EF4-FFF2-40B4-BE49-F238E27FC236}">
                <a16:creationId xmlns:a16="http://schemas.microsoft.com/office/drawing/2014/main" id="{00000000-0008-0000-0000-000016000000}"/>
              </a:ext>
            </a:extLst>
          </xdr:cNvPr>
          <xdr:cNvSpPr>
            <a:spLocks noChangeArrowheads="1"/>
          </xdr:cNvSpPr>
        </xdr:nvSpPr>
        <xdr:spPr bwMode="gray">
          <a:xfrm>
            <a:off x="1277" y="1984"/>
            <a:ext cx="3277" cy="630"/>
          </a:xfrm>
          <a:prstGeom prst="roundRect">
            <a:avLst>
              <a:gd name="adj" fmla="val 11921"/>
            </a:avLst>
          </a:prstGeom>
          <a:gradFill rotWithShape="1">
            <a:gsLst>
              <a:gs pos="0">
                <a:schemeClr val="accent2"/>
              </a:gs>
              <a:gs pos="100000">
                <a:schemeClr val="accent2">
                  <a:gamma/>
                  <a:shade val="69804"/>
                  <a:invGamma/>
                </a:schemeClr>
              </a:gs>
            </a:gsLst>
            <a:lin ang="5400000" scaled="1"/>
          </a:gradFill>
          <a:ln w="9525">
            <a:solidFill>
              <a:srgbClr val="FEFEFE"/>
            </a:solidFill>
            <a:round/>
            <a:headEnd/>
            <a:tailEnd/>
          </a:ln>
          <a:effectLst/>
        </xdr:spPr>
        <xdr:txBody>
          <a:bodyPr wrap="square" anchor="ctr"/>
          <a:lstStyle/>
          <a:p>
            <a:pPr algn="ctr" rtl="0">
              <a:defRPr sz="1000"/>
            </a:pPr>
            <a:r>
              <a:rPr lang="az-Cyrl-AZ" sz="1000" b="0" i="0" u="none" strike="noStrike" baseline="0">
                <a:solidFill>
                  <a:srgbClr val="FFFFFF"/>
                </a:solidFill>
                <a:latin typeface="Arial"/>
                <a:cs typeface="Arial"/>
              </a:rPr>
              <a:t>Финансирование</a:t>
            </a:r>
          </a:p>
        </xdr:txBody>
      </xdr:sp>
      <xdr:sp macro="" textlink="">
        <xdr:nvSpPr>
          <xdr:cNvPr id="23" name="Freeform 28">
            <a:extLst>
              <a:ext uri="{FF2B5EF4-FFF2-40B4-BE49-F238E27FC236}">
                <a16:creationId xmlns:a16="http://schemas.microsoft.com/office/drawing/2014/main" id="{00000000-0008-0000-0000-000017000000}"/>
              </a:ext>
            </a:extLst>
          </xdr:cNvPr>
          <xdr:cNvSpPr>
            <a:spLocks/>
          </xdr:cNvSpPr>
        </xdr:nvSpPr>
        <xdr:spPr bwMode="gray">
          <a:xfrm>
            <a:off x="1302" y="2020"/>
            <a:ext cx="358" cy="324"/>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2">
                  <a:gamma/>
                  <a:tint val="54510"/>
                  <a:invGamma/>
                </a:schemeClr>
              </a:gs>
              <a:gs pos="50000">
                <a:schemeClr val="accent2">
                  <a:alpha val="0"/>
                </a:schemeClr>
              </a:gs>
              <a:gs pos="100000">
                <a:schemeClr val="accent2">
                  <a:gamma/>
                  <a:tint val="54510"/>
                  <a:invGamma/>
                </a:schemeClr>
              </a:gs>
            </a:gsLst>
            <a:lin ang="2700000" scaled="1"/>
          </a:gradFill>
          <a:ln w="9525">
            <a:noFill/>
            <a:prstDash val="solid"/>
            <a:round/>
            <a:headEnd/>
            <a:tailEnd/>
          </a:ln>
        </xdr:spPr>
        <xdr:txBody>
          <a:bodyPr wrap="square"/>
          <a:lstStyle/>
          <a:p>
            <a:endParaRPr lang="en-US"/>
          </a:p>
        </xdr:txBody>
      </xdr:sp>
    </xdr:grpSp>
    <xdr:clientData/>
  </xdr:twoCellAnchor>
  <xdr:twoCellAnchor>
    <xdr:from>
      <xdr:col>5</xdr:col>
      <xdr:colOff>133350</xdr:colOff>
      <xdr:row>15</xdr:row>
      <xdr:rowOff>123825</xdr:rowOff>
    </xdr:from>
    <xdr:to>
      <xdr:col>6</xdr:col>
      <xdr:colOff>685800</xdr:colOff>
      <xdr:row>17</xdr:row>
      <xdr:rowOff>114300</xdr:rowOff>
    </xdr:to>
    <xdr:grpSp>
      <xdr:nvGrpSpPr>
        <xdr:cNvPr id="3930522" name="Group 25">
          <a:extLst>
            <a:ext uri="{FF2B5EF4-FFF2-40B4-BE49-F238E27FC236}">
              <a16:creationId xmlns:a16="http://schemas.microsoft.com/office/drawing/2014/main" id="{00000000-0008-0000-0000-00009AF93B00}"/>
            </a:ext>
          </a:extLst>
        </xdr:cNvPr>
        <xdr:cNvGrpSpPr>
          <a:grpSpLocks/>
        </xdr:cNvGrpSpPr>
      </xdr:nvGrpSpPr>
      <xdr:grpSpPr bwMode="auto">
        <a:xfrm>
          <a:off x="3260725" y="3465513"/>
          <a:ext cx="1314450" cy="371475"/>
          <a:chOff x="1200" y="1912"/>
          <a:chExt cx="3456" cy="774"/>
        </a:xfrm>
      </xdr:grpSpPr>
      <xdr:sp macro="" textlink="">
        <xdr:nvSpPr>
          <xdr:cNvPr id="3930562" name="AutoShape 26">
            <a:extLst>
              <a:ext uri="{FF2B5EF4-FFF2-40B4-BE49-F238E27FC236}">
                <a16:creationId xmlns:a16="http://schemas.microsoft.com/office/drawing/2014/main" id="{00000000-0008-0000-0000-0000C2F93B00}"/>
              </a:ext>
            </a:extLst>
          </xdr:cNvPr>
          <xdr:cNvSpPr>
            <a:spLocks noChangeArrowheads="1"/>
          </xdr:cNvSpPr>
        </xdr:nvSpPr>
        <xdr:spPr bwMode="gray">
          <a:xfrm>
            <a:off x="1200" y="1912"/>
            <a:ext cx="3456" cy="7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dist="135003" dir="2928844" algn="ctr" rotWithShape="0">
              <a:srgbClr val="000000">
                <a:alpha val="50000"/>
              </a:srgbClr>
            </a:outerShdw>
          </a:effectLst>
        </xdr:spPr>
      </xdr:sp>
      <xdr:sp macro="" textlink="">
        <xdr:nvSpPr>
          <xdr:cNvPr id="26" name="AutoShape 27">
            <a:hlinkClick xmlns:r="http://schemas.openxmlformats.org/officeDocument/2006/relationships" r:id="rId5"/>
            <a:extLst>
              <a:ext uri="{FF2B5EF4-FFF2-40B4-BE49-F238E27FC236}">
                <a16:creationId xmlns:a16="http://schemas.microsoft.com/office/drawing/2014/main" id="{00000000-0008-0000-0000-00001A000000}"/>
              </a:ext>
            </a:extLst>
          </xdr:cNvPr>
          <xdr:cNvSpPr>
            <a:spLocks noChangeArrowheads="1"/>
          </xdr:cNvSpPr>
        </xdr:nvSpPr>
        <xdr:spPr bwMode="gray">
          <a:xfrm>
            <a:off x="1300" y="1991"/>
            <a:ext cx="3306" cy="615"/>
          </a:xfrm>
          <a:prstGeom prst="roundRect">
            <a:avLst>
              <a:gd name="adj" fmla="val 11921"/>
            </a:avLst>
          </a:prstGeom>
          <a:gradFill rotWithShape="1">
            <a:gsLst>
              <a:gs pos="0">
                <a:schemeClr val="accent2"/>
              </a:gs>
              <a:gs pos="100000">
                <a:schemeClr val="accent2">
                  <a:gamma/>
                  <a:shade val="69804"/>
                  <a:invGamma/>
                </a:schemeClr>
              </a:gs>
            </a:gsLst>
            <a:lin ang="5400000" scaled="1"/>
          </a:gradFill>
          <a:ln w="9525">
            <a:solidFill>
              <a:srgbClr val="FEFEFE"/>
            </a:solidFill>
            <a:round/>
            <a:headEnd/>
            <a:tailEnd/>
          </a:ln>
          <a:effectLst/>
        </xdr:spPr>
        <xdr:txBody>
          <a:bodyPr wrap="square" anchor="ctr"/>
          <a:lstStyle/>
          <a:p>
            <a:pPr algn="ctr" rtl="0">
              <a:defRPr sz="1000"/>
            </a:pPr>
            <a:r>
              <a:rPr lang="az-Cyrl-AZ" sz="1000" b="0" i="0" u="none" strike="noStrike" baseline="0">
                <a:solidFill>
                  <a:srgbClr val="FFFFFF"/>
                </a:solidFill>
                <a:latin typeface="Arial"/>
                <a:cs typeface="Arial"/>
              </a:rPr>
              <a:t>Программа</a:t>
            </a:r>
          </a:p>
        </xdr:txBody>
      </xdr:sp>
      <xdr:sp macro="" textlink="">
        <xdr:nvSpPr>
          <xdr:cNvPr id="27" name="Freeform 28">
            <a:extLst>
              <a:ext uri="{FF2B5EF4-FFF2-40B4-BE49-F238E27FC236}">
                <a16:creationId xmlns:a16="http://schemas.microsoft.com/office/drawing/2014/main" id="{00000000-0008-0000-0000-00001B000000}"/>
              </a:ext>
            </a:extLst>
          </xdr:cNvPr>
          <xdr:cNvSpPr>
            <a:spLocks/>
          </xdr:cNvSpPr>
        </xdr:nvSpPr>
        <xdr:spPr bwMode="gray">
          <a:xfrm>
            <a:off x="1300" y="2011"/>
            <a:ext cx="351" cy="337"/>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2">
                  <a:gamma/>
                  <a:tint val="54510"/>
                  <a:invGamma/>
                </a:schemeClr>
              </a:gs>
              <a:gs pos="50000">
                <a:schemeClr val="accent2">
                  <a:alpha val="0"/>
                </a:schemeClr>
              </a:gs>
              <a:gs pos="100000">
                <a:schemeClr val="accent2">
                  <a:gamma/>
                  <a:tint val="54510"/>
                  <a:invGamma/>
                </a:schemeClr>
              </a:gs>
            </a:gsLst>
            <a:lin ang="2700000" scaled="1"/>
          </a:gradFill>
          <a:ln w="9525">
            <a:noFill/>
            <a:prstDash val="solid"/>
            <a:round/>
            <a:headEnd/>
            <a:tailEnd/>
          </a:ln>
        </xdr:spPr>
        <xdr:txBody>
          <a:bodyPr wrap="square"/>
          <a:lstStyle/>
          <a:p>
            <a:endParaRPr lang="en-US"/>
          </a:p>
        </xdr:txBody>
      </xdr:sp>
    </xdr:grpSp>
    <xdr:clientData/>
  </xdr:twoCellAnchor>
  <xdr:twoCellAnchor>
    <xdr:from>
      <xdr:col>5</xdr:col>
      <xdr:colOff>123825</xdr:colOff>
      <xdr:row>12</xdr:row>
      <xdr:rowOff>161925</xdr:rowOff>
    </xdr:from>
    <xdr:to>
      <xdr:col>6</xdr:col>
      <xdr:colOff>676275</xdr:colOff>
      <xdr:row>14</xdr:row>
      <xdr:rowOff>171450</xdr:rowOff>
    </xdr:to>
    <xdr:grpSp>
      <xdr:nvGrpSpPr>
        <xdr:cNvPr id="3930523" name="Group 25">
          <a:hlinkClick xmlns:r="http://schemas.openxmlformats.org/officeDocument/2006/relationships" r:id="rId6"/>
          <a:extLst>
            <a:ext uri="{FF2B5EF4-FFF2-40B4-BE49-F238E27FC236}">
              <a16:creationId xmlns:a16="http://schemas.microsoft.com/office/drawing/2014/main" id="{00000000-0008-0000-0000-00009BF93B00}"/>
            </a:ext>
          </a:extLst>
        </xdr:cNvPr>
        <xdr:cNvGrpSpPr>
          <a:grpSpLocks/>
        </xdr:cNvGrpSpPr>
      </xdr:nvGrpSpPr>
      <xdr:grpSpPr bwMode="auto">
        <a:xfrm>
          <a:off x="3251200" y="2932113"/>
          <a:ext cx="1314450" cy="390525"/>
          <a:chOff x="1200" y="1912"/>
          <a:chExt cx="3456" cy="774"/>
        </a:xfrm>
      </xdr:grpSpPr>
      <xdr:sp macro="" textlink="">
        <xdr:nvSpPr>
          <xdr:cNvPr id="3930559" name="AutoShape 26">
            <a:extLst>
              <a:ext uri="{FF2B5EF4-FFF2-40B4-BE49-F238E27FC236}">
                <a16:creationId xmlns:a16="http://schemas.microsoft.com/office/drawing/2014/main" id="{00000000-0008-0000-0000-0000BFF93B00}"/>
              </a:ext>
            </a:extLst>
          </xdr:cNvPr>
          <xdr:cNvSpPr>
            <a:spLocks noChangeArrowheads="1"/>
          </xdr:cNvSpPr>
        </xdr:nvSpPr>
        <xdr:spPr bwMode="gray">
          <a:xfrm>
            <a:off x="1200" y="1912"/>
            <a:ext cx="3456" cy="7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dist="135003" dir="2928844" algn="ctr" rotWithShape="0">
              <a:srgbClr val="000000">
                <a:alpha val="50000"/>
              </a:srgbClr>
            </a:outerShdw>
          </a:effectLst>
        </xdr:spPr>
      </xdr:sp>
      <xdr:sp macro="" textlink="">
        <xdr:nvSpPr>
          <xdr:cNvPr id="207941" name="AutoShape 27">
            <a:hlinkClick xmlns:r="http://schemas.openxmlformats.org/officeDocument/2006/relationships" r:id="rId7"/>
            <a:extLst>
              <a:ext uri="{FF2B5EF4-FFF2-40B4-BE49-F238E27FC236}">
                <a16:creationId xmlns:a16="http://schemas.microsoft.com/office/drawing/2014/main" id="{00000000-0008-0000-0000-0000452C0300}"/>
              </a:ext>
            </a:extLst>
          </xdr:cNvPr>
          <xdr:cNvSpPr>
            <a:spLocks noChangeArrowheads="1"/>
          </xdr:cNvSpPr>
        </xdr:nvSpPr>
        <xdr:spPr bwMode="gray">
          <a:xfrm>
            <a:off x="1300" y="1988"/>
            <a:ext cx="3306" cy="623"/>
          </a:xfrm>
          <a:prstGeom prst="roundRect">
            <a:avLst>
              <a:gd name="adj" fmla="val 11921"/>
            </a:avLst>
          </a:prstGeom>
          <a:gradFill rotWithShape="1">
            <a:gsLst>
              <a:gs pos="0">
                <a:srgbClr val="C0504D"/>
              </a:gs>
              <a:gs pos="100000">
                <a:srgbClr val="863836"/>
              </a:gs>
            </a:gsLst>
            <a:lin ang="5400000" scaled="1"/>
          </a:gradFill>
          <a:ln w="9525">
            <a:solidFill>
              <a:srgbClr val="FEFEFE"/>
            </a:solidFill>
            <a:round/>
            <a:headEnd/>
            <a:tailEnd/>
          </a:ln>
        </xdr:spPr>
        <xdr:txBody>
          <a:bodyPr vertOverflow="clip" wrap="square" lIns="54000" tIns="46800" rIns="18000" bIns="46800" anchor="ctr" upright="1"/>
          <a:lstStyle/>
          <a:p>
            <a:pPr algn="ctr" rtl="0">
              <a:defRPr sz="1000"/>
            </a:pPr>
            <a:r>
              <a:rPr lang="ru-RU" sz="1000" b="0" i="0" strike="noStrike">
                <a:solidFill>
                  <a:srgbClr val="FFFFFF"/>
                </a:solidFill>
                <a:latin typeface="Arial"/>
                <a:cs typeface="Arial"/>
              </a:rPr>
              <a:t>Управление</a:t>
            </a:r>
            <a:endParaRPr lang="en-US" sz="1000" b="0" i="0" strike="noStrike">
              <a:solidFill>
                <a:srgbClr val="FFFFFF"/>
              </a:solidFill>
              <a:latin typeface="Arial"/>
              <a:cs typeface="Arial"/>
            </a:endParaRPr>
          </a:p>
        </xdr:txBody>
      </xdr:sp>
      <xdr:sp macro="" textlink="">
        <xdr:nvSpPr>
          <xdr:cNvPr id="207942" name="Freeform 28">
            <a:extLst>
              <a:ext uri="{FF2B5EF4-FFF2-40B4-BE49-F238E27FC236}">
                <a16:creationId xmlns:a16="http://schemas.microsoft.com/office/drawing/2014/main" id="{00000000-0008-0000-0000-0000462C0300}"/>
              </a:ext>
            </a:extLst>
          </xdr:cNvPr>
          <xdr:cNvSpPr>
            <a:spLocks/>
          </xdr:cNvSpPr>
        </xdr:nvSpPr>
        <xdr:spPr bwMode="gray">
          <a:xfrm>
            <a:off x="1300" y="2006"/>
            <a:ext cx="351" cy="340"/>
          </a:xfrm>
          <a:custGeom>
            <a:avLst/>
            <a:gdLst>
              <a:gd name="T0" fmla="*/ 118 w 596"/>
              <a:gd name="T1" fmla="*/ 0 h 598"/>
              <a:gd name="T2" fmla="*/ 0 w 596"/>
              <a:gd name="T3" fmla="*/ 118 h 598"/>
              <a:gd name="T4" fmla="*/ 0 w 596"/>
              <a:gd name="T5" fmla="*/ 589 h 598"/>
              <a:gd name="T6" fmla="*/ 161 w 596"/>
              <a:gd name="T7" fmla="*/ 174 h 598"/>
              <a:gd name="T8" fmla="*/ 589 w 596"/>
              <a:gd name="T9" fmla="*/ 0 h 598"/>
              <a:gd name="T10" fmla="*/ 118 w 596"/>
              <a:gd name="T11" fmla="*/ 0 h 598"/>
              <a:gd name="T12" fmla="*/ 0 60000 65536"/>
              <a:gd name="T13" fmla="*/ 0 60000 65536"/>
              <a:gd name="T14" fmla="*/ 0 60000 65536"/>
              <a:gd name="T15" fmla="*/ 0 60000 65536"/>
              <a:gd name="T16" fmla="*/ 0 60000 65536"/>
              <a:gd name="T17" fmla="*/ 0 60000 65536"/>
              <a:gd name="T18" fmla="*/ 0 w 596"/>
              <a:gd name="T19" fmla="*/ 0 h 598"/>
              <a:gd name="T20" fmla="*/ 596 w 596"/>
              <a:gd name="T21" fmla="*/ 598 h 598"/>
            </a:gdLst>
            <a:ahLst/>
            <a:cxnLst>
              <a:cxn ang="T12">
                <a:pos x="T0" y="T1"/>
              </a:cxn>
              <a:cxn ang="T13">
                <a:pos x="T2" y="T3"/>
              </a:cxn>
              <a:cxn ang="T14">
                <a:pos x="T4" y="T5"/>
              </a:cxn>
              <a:cxn ang="T15">
                <a:pos x="T6" y="T7"/>
              </a:cxn>
              <a:cxn ang="T16">
                <a:pos x="T8" y="T9"/>
              </a:cxn>
              <a:cxn ang="T17">
                <a:pos x="T10" y="T11"/>
              </a:cxn>
            </a:cxnLst>
            <a:rect l="T18" t="T19" r="T20" b="T21"/>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rgbClr val="DDA09E"/>
              </a:gs>
              <a:gs pos="50000">
                <a:srgbClr val="C0504D">
                  <a:alpha val="0"/>
                </a:srgbClr>
              </a:gs>
              <a:gs pos="100000">
                <a:srgbClr val="DDA09E"/>
              </a:gs>
            </a:gsLst>
            <a:lin ang="2700000" scaled="1"/>
          </a:gradFill>
          <a:ln w="9525">
            <a:noFill/>
            <a:round/>
            <a:headEnd/>
            <a:tailEnd/>
          </a:ln>
        </xdr:spPr>
        <xdr:txBody>
          <a:bodyPr/>
          <a:lstStyle/>
          <a:p>
            <a:endParaRPr lang="en-US"/>
          </a:p>
        </xdr:txBody>
      </xdr:sp>
    </xdr:grpSp>
    <xdr:clientData/>
  </xdr:twoCellAnchor>
  <xdr:twoCellAnchor>
    <xdr:from>
      <xdr:col>3</xdr:col>
      <xdr:colOff>647700</xdr:colOff>
      <xdr:row>5</xdr:row>
      <xdr:rowOff>0</xdr:rowOff>
    </xdr:from>
    <xdr:to>
      <xdr:col>8</xdr:col>
      <xdr:colOff>200025</xdr:colOff>
      <xdr:row>6</xdr:row>
      <xdr:rowOff>47625</xdr:rowOff>
    </xdr:to>
    <xdr:sp macro="" textlink="">
      <xdr:nvSpPr>
        <xdr:cNvPr id="3175758" name="Rectangle 803">
          <a:extLst>
            <a:ext uri="{FF2B5EF4-FFF2-40B4-BE49-F238E27FC236}">
              <a16:creationId xmlns:a16="http://schemas.microsoft.com/office/drawing/2014/main" id="{00000000-0008-0000-0000-00004E753000}"/>
            </a:ext>
          </a:extLst>
        </xdr:cNvPr>
        <xdr:cNvSpPr>
          <a:spLocks noChangeArrowheads="1"/>
        </xdr:cNvSpPr>
      </xdr:nvSpPr>
      <xdr:spPr bwMode="auto">
        <a:xfrm>
          <a:off x="2247900" y="1428750"/>
          <a:ext cx="3362325" cy="238125"/>
        </a:xfrm>
        <a:prstGeom prst="rect">
          <a:avLst/>
        </a:prstGeom>
        <a:noFill/>
        <a:ln>
          <a:noFill/>
        </a:ln>
      </xdr:spPr>
      <xdr:txBody>
        <a:bodyPr vertOverflow="clip" wrap="square" lIns="27432" tIns="27432" rIns="27432" bIns="0" anchor="t"/>
        <a:lstStyle/>
        <a:p>
          <a:pPr algn="ctr" rtl="0">
            <a:defRPr sz="1000"/>
          </a:pPr>
          <a:r>
            <a:rPr lang="az-Cyrl-AZ" sz="1100" b="1" i="1" u="none" strike="noStrike" baseline="0">
              <a:solidFill>
                <a:srgbClr val="000000"/>
              </a:solidFill>
              <a:latin typeface="Calibri"/>
              <a:cs typeface="Calibri"/>
            </a:rPr>
            <a:t>Выберите интересующий вас раздел:</a:t>
          </a:r>
        </a:p>
      </xdr:txBody>
    </xdr:sp>
    <xdr:clientData/>
  </xdr:twoCellAnchor>
  <xdr:twoCellAnchor>
    <xdr:from>
      <xdr:col>8</xdr:col>
      <xdr:colOff>295275</xdr:colOff>
      <xdr:row>11</xdr:row>
      <xdr:rowOff>0</xdr:rowOff>
    </xdr:from>
    <xdr:to>
      <xdr:col>11</xdr:col>
      <xdr:colOff>161925</xdr:colOff>
      <xdr:row>13</xdr:row>
      <xdr:rowOff>28575</xdr:rowOff>
    </xdr:to>
    <xdr:grpSp>
      <xdr:nvGrpSpPr>
        <xdr:cNvPr id="3930525" name="Group 832">
          <a:hlinkClick xmlns:r="http://schemas.openxmlformats.org/officeDocument/2006/relationships" r:id="rId8"/>
          <a:extLst>
            <a:ext uri="{FF2B5EF4-FFF2-40B4-BE49-F238E27FC236}">
              <a16:creationId xmlns:a16="http://schemas.microsoft.com/office/drawing/2014/main" id="{00000000-0008-0000-0000-00009DF93B00}"/>
            </a:ext>
          </a:extLst>
        </xdr:cNvPr>
        <xdr:cNvGrpSpPr>
          <a:grpSpLocks/>
        </xdr:cNvGrpSpPr>
      </xdr:nvGrpSpPr>
      <xdr:grpSpPr bwMode="auto">
        <a:xfrm>
          <a:off x="5708650" y="2579688"/>
          <a:ext cx="1501775" cy="409575"/>
          <a:chOff x="599" y="262"/>
          <a:chExt cx="158" cy="43"/>
        </a:xfrm>
      </xdr:grpSpPr>
      <xdr:sp macro="" textlink="">
        <xdr:nvSpPr>
          <xdr:cNvPr id="3930555" name="AutoShape 30">
            <a:extLst>
              <a:ext uri="{FF2B5EF4-FFF2-40B4-BE49-F238E27FC236}">
                <a16:creationId xmlns:a16="http://schemas.microsoft.com/office/drawing/2014/main" id="{00000000-0008-0000-0000-0000BBF93B00}"/>
              </a:ext>
            </a:extLst>
          </xdr:cNvPr>
          <xdr:cNvSpPr>
            <a:spLocks noChangeArrowheads="1"/>
          </xdr:cNvSpPr>
        </xdr:nvSpPr>
        <xdr:spPr bwMode="gray">
          <a:xfrm>
            <a:off x="599" y="262"/>
            <a:ext cx="158" cy="43"/>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dist="135003" dir="2928844" algn="ctr" rotWithShape="0">
              <a:srgbClr val="000000">
                <a:alpha val="50000"/>
              </a:srgbClr>
            </a:outerShdw>
          </a:effectLst>
        </xdr:spPr>
      </xdr:sp>
      <xdr:grpSp>
        <xdr:nvGrpSpPr>
          <xdr:cNvPr id="3930556" name="13 Grupo">
            <a:extLst>
              <a:ext uri="{FF2B5EF4-FFF2-40B4-BE49-F238E27FC236}">
                <a16:creationId xmlns:a16="http://schemas.microsoft.com/office/drawing/2014/main" id="{00000000-0008-0000-0000-0000BCF93B00}"/>
              </a:ext>
            </a:extLst>
          </xdr:cNvPr>
          <xdr:cNvGrpSpPr>
            <a:grpSpLocks/>
          </xdr:cNvGrpSpPr>
        </xdr:nvGrpSpPr>
        <xdr:grpSpPr bwMode="auto">
          <a:xfrm>
            <a:off x="603" y="267"/>
            <a:ext cx="151" cy="35"/>
            <a:chOff x="1104968" y="2771552"/>
            <a:chExt cx="3605494" cy="566957"/>
          </a:xfrm>
        </xdr:grpSpPr>
        <xdr:sp macro="" textlink="">
          <xdr:nvSpPr>
            <xdr:cNvPr id="4903" name="AutoShape 31">
              <a:hlinkClick xmlns:r="http://schemas.openxmlformats.org/officeDocument/2006/relationships" r:id="rId9"/>
              <a:extLst>
                <a:ext uri="{FF2B5EF4-FFF2-40B4-BE49-F238E27FC236}">
                  <a16:creationId xmlns:a16="http://schemas.microsoft.com/office/drawing/2014/main" id="{00000000-0008-0000-0000-000027130000}"/>
                </a:ext>
              </a:extLst>
            </xdr:cNvPr>
            <xdr:cNvSpPr>
              <a:spLocks noChangeArrowheads="1"/>
            </xdr:cNvSpPr>
          </xdr:nvSpPr>
          <xdr:spPr bwMode="gray">
            <a:xfrm>
              <a:off x="1104968" y="2771552"/>
              <a:ext cx="3605494" cy="566957"/>
            </a:xfrm>
            <a:prstGeom prst="roundRect">
              <a:avLst>
                <a:gd name="adj" fmla="val 11921"/>
              </a:avLst>
            </a:prstGeom>
            <a:solidFill>
              <a:srgbClr val="99FF99"/>
            </a:solidFill>
            <a:ln w="9525">
              <a:solidFill>
                <a:srgbClr val="FEFEFE"/>
              </a:solidFill>
              <a:round/>
              <a:headEnd/>
              <a:tailEnd/>
            </a:ln>
          </xdr:spPr>
          <xdr:txBody>
            <a:bodyPr vertOverflow="clip" wrap="square" lIns="91440" tIns="45720" rIns="91440" bIns="45720" anchor="ctr" upright="1"/>
            <a:lstStyle/>
            <a:p>
              <a:pPr algn="ctr" rtl="1">
                <a:defRPr sz="1000"/>
              </a:pPr>
              <a:r>
                <a:rPr lang="ru-RU" sz="1000" b="0" i="0" strike="noStrike">
                  <a:solidFill>
                    <a:srgbClr val="000000"/>
                  </a:solidFill>
                  <a:latin typeface="Arial"/>
                  <a:cs typeface="Arial"/>
                </a:rPr>
                <a:t>Рекомендации</a:t>
              </a:r>
              <a:endParaRPr lang="en-ZA" sz="1000" b="0" i="0" strike="noStrike">
                <a:solidFill>
                  <a:srgbClr val="000000"/>
                </a:solidFill>
                <a:latin typeface="Arial"/>
                <a:cs typeface="Arial"/>
              </a:endParaRPr>
            </a:p>
          </xdr:txBody>
        </xdr:sp>
        <xdr:sp macro="" textlink="">
          <xdr:nvSpPr>
            <xdr:cNvPr id="3930558" name="Freeform 32">
              <a:extLst>
                <a:ext uri="{FF2B5EF4-FFF2-40B4-BE49-F238E27FC236}">
                  <a16:creationId xmlns:a16="http://schemas.microsoft.com/office/drawing/2014/main" id="{00000000-0008-0000-0000-0000BEF93B00}"/>
                </a:ext>
              </a:extLst>
            </xdr:cNvPr>
            <xdr:cNvSpPr>
              <a:spLocks/>
            </xdr:cNvSpPr>
          </xdr:nvSpPr>
          <xdr:spPr bwMode="gray">
            <a:xfrm>
              <a:off x="1159456" y="2809862"/>
              <a:ext cx="358092" cy="291066"/>
            </a:xfrm>
            <a:custGeom>
              <a:avLst/>
              <a:gdLst>
                <a:gd name="T0" fmla="*/ 2147483647 w 596"/>
                <a:gd name="T1" fmla="*/ 0 h 598"/>
                <a:gd name="T2" fmla="*/ 0 w 596"/>
                <a:gd name="T3" fmla="*/ 2147483647 h 598"/>
                <a:gd name="T4" fmla="*/ 0 w 596"/>
                <a:gd name="T5" fmla="*/ 2147483647 h 598"/>
                <a:gd name="T6" fmla="*/ 2147483647 w 596"/>
                <a:gd name="T7" fmla="*/ 2147483647 h 598"/>
                <a:gd name="T8" fmla="*/ 2147483647 w 596"/>
                <a:gd name="T9" fmla="*/ 0 h 598"/>
                <a:gd name="T10" fmla="*/ 2147483647 w 596"/>
                <a:gd name="T11" fmla="*/ 0 h 598"/>
                <a:gd name="T12" fmla="*/ 0 60000 65536"/>
                <a:gd name="T13" fmla="*/ 0 60000 65536"/>
                <a:gd name="T14" fmla="*/ 0 60000 65536"/>
                <a:gd name="T15" fmla="*/ 0 60000 65536"/>
                <a:gd name="T16" fmla="*/ 0 60000 65536"/>
                <a:gd name="T17" fmla="*/ 0 60000 65536"/>
                <a:gd name="T18" fmla="*/ 0 w 596"/>
                <a:gd name="T19" fmla="*/ 0 h 598"/>
                <a:gd name="T20" fmla="*/ 596 w 596"/>
                <a:gd name="T21" fmla="*/ 598 h 598"/>
              </a:gdLst>
              <a:ahLst/>
              <a:cxnLst>
                <a:cxn ang="T12">
                  <a:pos x="T0" y="T1"/>
                </a:cxn>
                <a:cxn ang="T13">
                  <a:pos x="T2" y="T3"/>
                </a:cxn>
                <a:cxn ang="T14">
                  <a:pos x="T4" y="T5"/>
                </a:cxn>
                <a:cxn ang="T15">
                  <a:pos x="T6" y="T7"/>
                </a:cxn>
                <a:cxn ang="T16">
                  <a:pos x="T8" y="T9"/>
                </a:cxn>
                <a:cxn ang="T17">
                  <a:pos x="T10" y="T11"/>
                </a:cxn>
              </a:cxnLst>
              <a:rect l="T18" t="T19" r="T20" b="T21"/>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solidFill>
              <a:srgbClr val="99FF99"/>
            </a:solidFill>
            <a:ln>
              <a:noFill/>
            </a:ln>
            <a:extLst>
              <a:ext uri="{91240B29-F687-4F45-9708-019B960494DF}">
                <a14:hiddenLine xmlns:a14="http://schemas.microsoft.com/office/drawing/2010/main" w="9525">
                  <a:solidFill>
                    <a:srgbClr val="000000"/>
                  </a:solidFill>
                  <a:round/>
                  <a:headEnd/>
                  <a:tailEnd/>
                </a14:hiddenLine>
              </a:ext>
            </a:extLst>
          </xdr:spPr>
        </xdr:sp>
      </xdr:grpSp>
    </xdr:grpSp>
    <xdr:clientData/>
  </xdr:twoCellAnchor>
  <xdr:twoCellAnchor>
    <xdr:from>
      <xdr:col>1</xdr:col>
      <xdr:colOff>247650</xdr:colOff>
      <xdr:row>7</xdr:row>
      <xdr:rowOff>85725</xdr:rowOff>
    </xdr:from>
    <xdr:to>
      <xdr:col>4</xdr:col>
      <xdr:colOff>104775</xdr:colOff>
      <xdr:row>18</xdr:row>
      <xdr:rowOff>114300</xdr:rowOff>
    </xdr:to>
    <xdr:grpSp>
      <xdr:nvGrpSpPr>
        <xdr:cNvPr id="3930526" name="Group 830">
          <a:extLst>
            <a:ext uri="{FF2B5EF4-FFF2-40B4-BE49-F238E27FC236}">
              <a16:creationId xmlns:a16="http://schemas.microsoft.com/office/drawing/2014/main" id="{00000000-0008-0000-0000-00009EF93B00}"/>
            </a:ext>
          </a:extLst>
        </xdr:cNvPr>
        <xdr:cNvGrpSpPr>
          <a:grpSpLocks/>
        </xdr:cNvGrpSpPr>
      </xdr:nvGrpSpPr>
      <xdr:grpSpPr bwMode="auto">
        <a:xfrm>
          <a:off x="327025" y="1903413"/>
          <a:ext cx="2143125" cy="2124075"/>
          <a:chOff x="32" y="188"/>
          <a:chExt cx="225" cy="225"/>
        </a:xfrm>
      </xdr:grpSpPr>
      <xdr:sp macro="" textlink="">
        <xdr:nvSpPr>
          <xdr:cNvPr id="3930553" name="AutoShape 31">
            <a:extLst>
              <a:ext uri="{FF2B5EF4-FFF2-40B4-BE49-F238E27FC236}">
                <a16:creationId xmlns:a16="http://schemas.microsoft.com/office/drawing/2014/main" id="{00000000-0008-0000-0000-0000B9F93B00}"/>
              </a:ext>
            </a:extLst>
          </xdr:cNvPr>
          <xdr:cNvSpPr>
            <a:spLocks noChangeArrowheads="1"/>
          </xdr:cNvSpPr>
        </xdr:nvSpPr>
        <xdr:spPr bwMode="gray">
          <a:xfrm>
            <a:off x="32" y="188"/>
            <a:ext cx="225" cy="225"/>
          </a:xfrm>
          <a:prstGeom prst="roundRect">
            <a:avLst>
              <a:gd name="adj" fmla="val 11921"/>
            </a:avLst>
          </a:prstGeom>
          <a:gradFill rotWithShape="1">
            <a:gsLst>
              <a:gs pos="0">
                <a:srgbClr val="87AFD3"/>
              </a:gs>
              <a:gs pos="100000">
                <a:srgbClr val="4C7BB4"/>
              </a:gs>
            </a:gsLst>
            <a:lin ang="5400000" scaled="1"/>
          </a:gradFill>
          <a:ln w="9525">
            <a:solidFill>
              <a:srgbClr val="FEFEFE"/>
            </a:solidFill>
            <a:round/>
            <a:headEnd/>
            <a:tailEnd/>
          </a:ln>
        </xdr:spPr>
      </xdr:sp>
      <xdr:sp macro="" textlink="">
        <xdr:nvSpPr>
          <xdr:cNvPr id="4913" name="Freeform 32">
            <a:extLst>
              <a:ext uri="{FF2B5EF4-FFF2-40B4-BE49-F238E27FC236}">
                <a16:creationId xmlns:a16="http://schemas.microsoft.com/office/drawing/2014/main" id="{00000000-0008-0000-0000-000031130000}"/>
              </a:ext>
            </a:extLst>
          </xdr:cNvPr>
          <xdr:cNvSpPr>
            <a:spLocks/>
          </xdr:cNvSpPr>
        </xdr:nvSpPr>
        <xdr:spPr bwMode="gray">
          <a:xfrm>
            <a:off x="42" y="197"/>
            <a:ext cx="50" cy="33"/>
          </a:xfrm>
          <a:custGeom>
            <a:avLst/>
            <a:gdLst>
              <a:gd name="T0" fmla="*/ 118 w 596"/>
              <a:gd name="T1" fmla="*/ 0 h 598"/>
              <a:gd name="T2" fmla="*/ 0 w 596"/>
              <a:gd name="T3" fmla="*/ 118 h 598"/>
              <a:gd name="T4" fmla="*/ 0 w 596"/>
              <a:gd name="T5" fmla="*/ 589 h 598"/>
              <a:gd name="T6" fmla="*/ 161 w 596"/>
              <a:gd name="T7" fmla="*/ 174 h 598"/>
              <a:gd name="T8" fmla="*/ 589 w 596"/>
              <a:gd name="T9" fmla="*/ 0 h 598"/>
              <a:gd name="T10" fmla="*/ 118 w 596"/>
              <a:gd name="T11" fmla="*/ 0 h 598"/>
              <a:gd name="T12" fmla="*/ 0 60000 65536"/>
              <a:gd name="T13" fmla="*/ 0 60000 65536"/>
              <a:gd name="T14" fmla="*/ 0 60000 65536"/>
              <a:gd name="T15" fmla="*/ 0 60000 65536"/>
              <a:gd name="T16" fmla="*/ 0 60000 65536"/>
              <a:gd name="T17" fmla="*/ 0 60000 65536"/>
              <a:gd name="T18" fmla="*/ 0 w 596"/>
              <a:gd name="T19" fmla="*/ 0 h 598"/>
              <a:gd name="T20" fmla="*/ 596 w 596"/>
              <a:gd name="T21" fmla="*/ 598 h 598"/>
            </a:gdLst>
            <a:ahLst/>
            <a:cxnLst>
              <a:cxn ang="T12">
                <a:pos x="T0" y="T1"/>
              </a:cxn>
              <a:cxn ang="T13">
                <a:pos x="T2" y="T3"/>
              </a:cxn>
              <a:cxn ang="T14">
                <a:pos x="T4" y="T5"/>
              </a:cxn>
              <a:cxn ang="T15">
                <a:pos x="T6" y="T7"/>
              </a:cxn>
              <a:cxn ang="T16">
                <a:pos x="T8" y="T9"/>
              </a:cxn>
              <a:cxn ang="T17">
                <a:pos x="T10" y="T11"/>
              </a:cxn>
            </a:cxnLst>
            <a:rect l="T18" t="T19" r="T20" b="T21"/>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rgbClr val="9FBADB"/>
              </a:gs>
              <a:gs pos="50000">
                <a:srgbClr val="4F81BD">
                  <a:alpha val="0"/>
                </a:srgbClr>
              </a:gs>
              <a:gs pos="100000">
                <a:srgbClr val="9FBADB"/>
              </a:gs>
            </a:gsLst>
            <a:lin ang="2700000" scaled="1"/>
          </a:gradFill>
          <a:ln w="9525">
            <a:noFill/>
            <a:round/>
            <a:headEnd/>
            <a:tailEnd/>
          </a:ln>
        </xdr:spPr>
        <xdr:txBody>
          <a:bodyPr/>
          <a:lstStyle/>
          <a:p>
            <a:endParaRPr lang="en-US"/>
          </a:p>
        </xdr:txBody>
      </xdr:sp>
    </xdr:grpSp>
    <xdr:clientData/>
  </xdr:twoCellAnchor>
  <xdr:twoCellAnchor>
    <xdr:from>
      <xdr:col>8</xdr:col>
      <xdr:colOff>285750</xdr:colOff>
      <xdr:row>14</xdr:row>
      <xdr:rowOff>57150</xdr:rowOff>
    </xdr:from>
    <xdr:to>
      <xdr:col>11</xdr:col>
      <xdr:colOff>152400</xdr:colOff>
      <xdr:row>16</xdr:row>
      <xdr:rowOff>85725</xdr:rowOff>
    </xdr:to>
    <xdr:grpSp>
      <xdr:nvGrpSpPr>
        <xdr:cNvPr id="3930527" name="Group 826">
          <a:extLst>
            <a:ext uri="{FF2B5EF4-FFF2-40B4-BE49-F238E27FC236}">
              <a16:creationId xmlns:a16="http://schemas.microsoft.com/office/drawing/2014/main" id="{00000000-0008-0000-0000-00009FF93B00}"/>
            </a:ext>
          </a:extLst>
        </xdr:cNvPr>
        <xdr:cNvGrpSpPr>
          <a:grpSpLocks/>
        </xdr:cNvGrpSpPr>
      </xdr:nvGrpSpPr>
      <xdr:grpSpPr bwMode="auto">
        <a:xfrm>
          <a:off x="5699125" y="3208338"/>
          <a:ext cx="1501775" cy="409575"/>
          <a:chOff x="578" y="328"/>
          <a:chExt cx="158" cy="43"/>
        </a:xfrm>
      </xdr:grpSpPr>
      <xdr:sp macro="" textlink="">
        <xdr:nvSpPr>
          <xdr:cNvPr id="3930549" name="AutoShape 30">
            <a:extLst>
              <a:ext uri="{FF2B5EF4-FFF2-40B4-BE49-F238E27FC236}">
                <a16:creationId xmlns:a16="http://schemas.microsoft.com/office/drawing/2014/main" id="{00000000-0008-0000-0000-0000B5F93B00}"/>
              </a:ext>
            </a:extLst>
          </xdr:cNvPr>
          <xdr:cNvSpPr>
            <a:spLocks noChangeArrowheads="1"/>
          </xdr:cNvSpPr>
        </xdr:nvSpPr>
        <xdr:spPr bwMode="gray">
          <a:xfrm>
            <a:off x="578" y="328"/>
            <a:ext cx="158" cy="43"/>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dist="135003" dir="2928844" algn="ctr" rotWithShape="0">
              <a:srgbClr val="000000">
                <a:alpha val="50000"/>
              </a:srgbClr>
            </a:outerShdw>
          </a:effectLst>
        </xdr:spPr>
      </xdr:sp>
      <xdr:grpSp>
        <xdr:nvGrpSpPr>
          <xdr:cNvPr id="3930550" name="Group 823">
            <a:extLst>
              <a:ext uri="{FF2B5EF4-FFF2-40B4-BE49-F238E27FC236}">
                <a16:creationId xmlns:a16="http://schemas.microsoft.com/office/drawing/2014/main" id="{00000000-0008-0000-0000-0000B6F93B00}"/>
              </a:ext>
            </a:extLst>
          </xdr:cNvPr>
          <xdr:cNvGrpSpPr>
            <a:grpSpLocks/>
          </xdr:cNvGrpSpPr>
        </xdr:nvGrpSpPr>
        <xdr:grpSpPr bwMode="auto">
          <a:xfrm>
            <a:off x="581" y="333"/>
            <a:ext cx="151" cy="35"/>
            <a:chOff x="582" y="333"/>
            <a:chExt cx="151" cy="35"/>
          </a:xfrm>
        </xdr:grpSpPr>
        <xdr:sp macro="" textlink="">
          <xdr:nvSpPr>
            <xdr:cNvPr id="4908" name="AutoShape 31">
              <a:hlinkClick xmlns:r="http://schemas.openxmlformats.org/officeDocument/2006/relationships" r:id="rId10"/>
              <a:extLst>
                <a:ext uri="{FF2B5EF4-FFF2-40B4-BE49-F238E27FC236}">
                  <a16:creationId xmlns:a16="http://schemas.microsoft.com/office/drawing/2014/main" id="{00000000-0008-0000-0000-00002C130000}"/>
                </a:ext>
              </a:extLst>
            </xdr:cNvPr>
            <xdr:cNvSpPr>
              <a:spLocks noChangeArrowheads="1"/>
            </xdr:cNvSpPr>
          </xdr:nvSpPr>
          <xdr:spPr bwMode="gray">
            <a:xfrm>
              <a:off x="582" y="333"/>
              <a:ext cx="151" cy="35"/>
            </a:xfrm>
            <a:prstGeom prst="roundRect">
              <a:avLst>
                <a:gd name="adj" fmla="val 11921"/>
              </a:avLst>
            </a:prstGeom>
            <a:solidFill>
              <a:srgbClr val="99FF99"/>
            </a:solidFill>
            <a:ln w="9525">
              <a:solidFill>
                <a:srgbClr val="FEFEFE"/>
              </a:solidFill>
              <a:round/>
              <a:headEnd/>
              <a:tailEnd/>
            </a:ln>
          </xdr:spPr>
          <xdr:txBody>
            <a:bodyPr vertOverflow="clip" wrap="square" lIns="91440" tIns="45720" rIns="91440" bIns="45720" anchor="ctr" upright="1"/>
            <a:lstStyle/>
            <a:p>
              <a:pPr algn="ctr" rtl="1">
                <a:defRPr sz="1000"/>
              </a:pPr>
              <a:r>
                <a:rPr lang="ru-RU" sz="1000" b="0" i="0" strike="noStrike">
                  <a:solidFill>
                    <a:srgbClr val="000000"/>
                  </a:solidFill>
                  <a:latin typeface="Arial"/>
                  <a:cs typeface="Arial"/>
                </a:rPr>
                <a:t>Действия</a:t>
              </a:r>
              <a:endParaRPr lang="en-ZA" sz="1000" b="0" i="0" strike="noStrike">
                <a:solidFill>
                  <a:srgbClr val="000000"/>
                </a:solidFill>
                <a:latin typeface="Arial"/>
                <a:cs typeface="Arial"/>
              </a:endParaRPr>
            </a:p>
          </xdr:txBody>
        </xdr:sp>
        <xdr:sp macro="" textlink="">
          <xdr:nvSpPr>
            <xdr:cNvPr id="3930552" name="Freeform 32">
              <a:extLst>
                <a:ext uri="{FF2B5EF4-FFF2-40B4-BE49-F238E27FC236}">
                  <a16:creationId xmlns:a16="http://schemas.microsoft.com/office/drawing/2014/main" id="{00000000-0008-0000-0000-0000B8F93B00}"/>
                </a:ext>
              </a:extLst>
            </xdr:cNvPr>
            <xdr:cNvSpPr>
              <a:spLocks/>
            </xdr:cNvSpPr>
          </xdr:nvSpPr>
          <xdr:spPr bwMode="gray">
            <a:xfrm>
              <a:off x="584" y="335"/>
              <a:ext cx="15" cy="18"/>
            </a:xfrm>
            <a:custGeom>
              <a:avLst/>
              <a:gdLst>
                <a:gd name="T0" fmla="*/ 0 w 596"/>
                <a:gd name="T1" fmla="*/ 0 h 598"/>
                <a:gd name="T2" fmla="*/ 0 w 596"/>
                <a:gd name="T3" fmla="*/ 0 h 598"/>
                <a:gd name="T4" fmla="*/ 0 w 596"/>
                <a:gd name="T5" fmla="*/ 0 h 598"/>
                <a:gd name="T6" fmla="*/ 0 w 596"/>
                <a:gd name="T7" fmla="*/ 0 h 598"/>
                <a:gd name="T8" fmla="*/ 0 w 596"/>
                <a:gd name="T9" fmla="*/ 0 h 598"/>
                <a:gd name="T10" fmla="*/ 0 w 596"/>
                <a:gd name="T11" fmla="*/ 0 h 598"/>
                <a:gd name="T12" fmla="*/ 0 60000 65536"/>
                <a:gd name="T13" fmla="*/ 0 60000 65536"/>
                <a:gd name="T14" fmla="*/ 0 60000 65536"/>
                <a:gd name="T15" fmla="*/ 0 60000 65536"/>
                <a:gd name="T16" fmla="*/ 0 60000 65536"/>
                <a:gd name="T17" fmla="*/ 0 60000 65536"/>
                <a:gd name="T18" fmla="*/ 0 w 596"/>
                <a:gd name="T19" fmla="*/ 0 h 598"/>
                <a:gd name="T20" fmla="*/ 596 w 596"/>
                <a:gd name="T21" fmla="*/ 598 h 598"/>
              </a:gdLst>
              <a:ahLst/>
              <a:cxnLst>
                <a:cxn ang="T12">
                  <a:pos x="T0" y="T1"/>
                </a:cxn>
                <a:cxn ang="T13">
                  <a:pos x="T2" y="T3"/>
                </a:cxn>
                <a:cxn ang="T14">
                  <a:pos x="T4" y="T5"/>
                </a:cxn>
                <a:cxn ang="T15">
                  <a:pos x="T6" y="T7"/>
                </a:cxn>
                <a:cxn ang="T16">
                  <a:pos x="T8" y="T9"/>
                </a:cxn>
                <a:cxn ang="T17">
                  <a:pos x="T10" y="T11"/>
                </a:cxn>
              </a:cxnLst>
              <a:rect l="T18" t="T19" r="T20" b="T21"/>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solidFill>
              <a:srgbClr val="99FF99"/>
            </a:solidFill>
            <a:ln>
              <a:noFill/>
            </a:ln>
            <a:extLst>
              <a:ext uri="{91240B29-F687-4F45-9708-019B960494DF}">
                <a14:hiddenLine xmlns:a14="http://schemas.microsoft.com/office/drawing/2010/main" w="9525">
                  <a:solidFill>
                    <a:srgbClr val="000000"/>
                  </a:solidFill>
                  <a:round/>
                  <a:headEnd/>
                  <a:tailEnd/>
                </a14:hiddenLine>
              </a:ext>
            </a:extLst>
          </xdr:spPr>
        </xdr:sp>
      </xdr:grpSp>
    </xdr:grpSp>
    <xdr:clientData/>
  </xdr:twoCellAnchor>
  <xdr:twoCellAnchor>
    <xdr:from>
      <xdr:col>1</xdr:col>
      <xdr:colOff>514350</xdr:colOff>
      <xdr:row>15</xdr:row>
      <xdr:rowOff>133350</xdr:rowOff>
    </xdr:from>
    <xdr:to>
      <xdr:col>3</xdr:col>
      <xdr:colOff>495300</xdr:colOff>
      <xdr:row>17</xdr:row>
      <xdr:rowOff>95250</xdr:rowOff>
    </xdr:to>
    <xdr:grpSp>
      <xdr:nvGrpSpPr>
        <xdr:cNvPr id="3930528" name="Group 831">
          <a:extLst>
            <a:ext uri="{FF2B5EF4-FFF2-40B4-BE49-F238E27FC236}">
              <a16:creationId xmlns:a16="http://schemas.microsoft.com/office/drawing/2014/main" id="{00000000-0008-0000-0000-0000A0F93B00}"/>
            </a:ext>
          </a:extLst>
        </xdr:cNvPr>
        <xdr:cNvGrpSpPr>
          <a:grpSpLocks/>
        </xdr:cNvGrpSpPr>
      </xdr:nvGrpSpPr>
      <xdr:grpSpPr bwMode="auto">
        <a:xfrm>
          <a:off x="593725" y="3475038"/>
          <a:ext cx="1504950" cy="342900"/>
          <a:chOff x="56" y="259"/>
          <a:chExt cx="158" cy="40"/>
        </a:xfrm>
      </xdr:grpSpPr>
      <xdr:sp macro="" textlink="">
        <xdr:nvSpPr>
          <xdr:cNvPr id="3930545" name="AutoShape 30">
            <a:extLst>
              <a:ext uri="{FF2B5EF4-FFF2-40B4-BE49-F238E27FC236}">
                <a16:creationId xmlns:a16="http://schemas.microsoft.com/office/drawing/2014/main" id="{00000000-0008-0000-0000-0000B1F93B00}"/>
              </a:ext>
            </a:extLst>
          </xdr:cNvPr>
          <xdr:cNvSpPr>
            <a:spLocks noChangeArrowheads="1"/>
          </xdr:cNvSpPr>
        </xdr:nvSpPr>
        <xdr:spPr bwMode="gray">
          <a:xfrm>
            <a:off x="56" y="259"/>
            <a:ext cx="158" cy="40"/>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dist="135003" dir="2928844" algn="ctr" rotWithShape="0">
              <a:srgbClr val="000000">
                <a:alpha val="50000"/>
              </a:srgbClr>
            </a:outerShdw>
          </a:effectLst>
        </xdr:spPr>
      </xdr:sp>
      <xdr:grpSp>
        <xdr:nvGrpSpPr>
          <xdr:cNvPr id="3930546" name="11 Grupo">
            <a:extLst>
              <a:ext uri="{FF2B5EF4-FFF2-40B4-BE49-F238E27FC236}">
                <a16:creationId xmlns:a16="http://schemas.microsoft.com/office/drawing/2014/main" id="{00000000-0008-0000-0000-0000B2F93B00}"/>
              </a:ext>
            </a:extLst>
          </xdr:cNvPr>
          <xdr:cNvGrpSpPr>
            <a:grpSpLocks/>
          </xdr:cNvGrpSpPr>
        </xdr:nvGrpSpPr>
        <xdr:grpSpPr bwMode="auto">
          <a:xfrm>
            <a:off x="60" y="263"/>
            <a:ext cx="151" cy="32"/>
            <a:chOff x="1104968" y="2771584"/>
            <a:chExt cx="3605494" cy="566957"/>
          </a:xfrm>
        </xdr:grpSpPr>
        <xdr:sp macro="" textlink="">
          <xdr:nvSpPr>
            <xdr:cNvPr id="9" name="AutoShape 31">
              <a:hlinkClick xmlns:r="http://schemas.openxmlformats.org/officeDocument/2006/relationships" r:id="rId11"/>
              <a:extLst>
                <a:ext uri="{FF2B5EF4-FFF2-40B4-BE49-F238E27FC236}">
                  <a16:creationId xmlns:a16="http://schemas.microsoft.com/office/drawing/2014/main" id="{00000000-0008-0000-0000-000009000000}"/>
                </a:ext>
              </a:extLst>
            </xdr:cNvPr>
            <xdr:cNvSpPr>
              <a:spLocks noChangeArrowheads="1"/>
            </xdr:cNvSpPr>
          </xdr:nvSpPr>
          <xdr:spPr bwMode="gray">
            <a:xfrm>
              <a:off x="1104968" y="2779458"/>
              <a:ext cx="3605494" cy="551208"/>
            </a:xfrm>
            <a:prstGeom prst="roundRect">
              <a:avLst>
                <a:gd name="adj" fmla="val 11921"/>
              </a:avLst>
            </a:prstGeom>
            <a:gradFill rotWithShape="1">
              <a:gsLst>
                <a:gs pos="0">
                  <a:schemeClr val="accent1"/>
                </a:gs>
                <a:gs pos="100000">
                  <a:schemeClr val="accent1">
                    <a:gamma/>
                    <a:shade val="69804"/>
                    <a:invGamma/>
                  </a:schemeClr>
                </a:gs>
              </a:gsLst>
              <a:lin ang="5400000" scaled="1"/>
            </a:gradFill>
            <a:ln w="9525">
              <a:solidFill>
                <a:srgbClr val="FEFEFE"/>
              </a:solidFill>
              <a:round/>
              <a:headEnd/>
              <a:tailEnd/>
            </a:ln>
            <a:effectLst/>
          </xdr:spPr>
          <xdr:txBody>
            <a:bodyPr wrap="square" anchor="ctr"/>
            <a:lstStyle/>
            <a:p>
              <a:pPr algn="ctr" rtl="0">
                <a:defRPr sz="1000"/>
              </a:pPr>
              <a:r>
                <a:rPr lang="az-Cyrl-AZ" sz="1000" b="0" i="0" u="none" strike="noStrike" baseline="0">
                  <a:solidFill>
                    <a:srgbClr val="FFFFFF"/>
                  </a:solidFill>
                  <a:latin typeface="Arial"/>
                  <a:cs typeface="Arial"/>
                </a:rPr>
                <a:t>Сведения о гранте</a:t>
              </a:r>
            </a:p>
          </xdr:txBody>
        </xdr:sp>
        <xdr:sp macro="" textlink="">
          <xdr:nvSpPr>
            <xdr:cNvPr id="10" name="Freeform 32">
              <a:extLst>
                <a:ext uri="{FF2B5EF4-FFF2-40B4-BE49-F238E27FC236}">
                  <a16:creationId xmlns:a16="http://schemas.microsoft.com/office/drawing/2014/main" id="{00000000-0008-0000-0000-00000A000000}"/>
                </a:ext>
              </a:extLst>
            </xdr:cNvPr>
            <xdr:cNvSpPr>
              <a:spLocks/>
            </xdr:cNvSpPr>
          </xdr:nvSpPr>
          <xdr:spPr bwMode="gray">
            <a:xfrm>
              <a:off x="1152723" y="2818830"/>
              <a:ext cx="358162" cy="275604"/>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1">
                    <a:gamma/>
                    <a:tint val="54510"/>
                    <a:invGamma/>
                  </a:schemeClr>
                </a:gs>
                <a:gs pos="50000">
                  <a:schemeClr val="accent1">
                    <a:alpha val="0"/>
                  </a:schemeClr>
                </a:gs>
                <a:gs pos="100000">
                  <a:schemeClr val="accent1">
                    <a:gamma/>
                    <a:tint val="54510"/>
                    <a:invGamma/>
                  </a:schemeClr>
                </a:gs>
              </a:gsLst>
              <a:lin ang="2700000" scaled="1"/>
            </a:gradFill>
            <a:ln w="9525">
              <a:noFill/>
              <a:prstDash val="solid"/>
              <a:round/>
              <a:headEnd/>
              <a:tailEnd/>
            </a:ln>
          </xdr:spPr>
          <xdr:txBody>
            <a:bodyPr wrap="square"/>
            <a:lstStyle/>
            <a:p>
              <a:endParaRPr lang="en-US"/>
            </a:p>
          </xdr:txBody>
        </xdr:sp>
      </xdr:grpSp>
    </xdr:grpSp>
    <xdr:clientData/>
  </xdr:twoCellAnchor>
  <xdr:twoCellAnchor>
    <xdr:from>
      <xdr:col>1</xdr:col>
      <xdr:colOff>514350</xdr:colOff>
      <xdr:row>10</xdr:row>
      <xdr:rowOff>28575</xdr:rowOff>
    </xdr:from>
    <xdr:to>
      <xdr:col>3</xdr:col>
      <xdr:colOff>495300</xdr:colOff>
      <xdr:row>12</xdr:row>
      <xdr:rowOff>19050</xdr:rowOff>
    </xdr:to>
    <xdr:grpSp>
      <xdr:nvGrpSpPr>
        <xdr:cNvPr id="3930529" name="37 Grupo">
          <a:hlinkClick xmlns:r="http://schemas.openxmlformats.org/officeDocument/2006/relationships" r:id="rId12"/>
          <a:extLst>
            <a:ext uri="{FF2B5EF4-FFF2-40B4-BE49-F238E27FC236}">
              <a16:creationId xmlns:a16="http://schemas.microsoft.com/office/drawing/2014/main" id="{00000000-0008-0000-0000-0000A1F93B00}"/>
            </a:ext>
          </a:extLst>
        </xdr:cNvPr>
        <xdr:cNvGrpSpPr>
          <a:grpSpLocks/>
        </xdr:cNvGrpSpPr>
      </xdr:nvGrpSpPr>
      <xdr:grpSpPr bwMode="auto">
        <a:xfrm>
          <a:off x="593725" y="2417763"/>
          <a:ext cx="1504950" cy="371475"/>
          <a:chOff x="1343025" y="2428876"/>
          <a:chExt cx="3240982" cy="617274"/>
        </a:xfrm>
      </xdr:grpSpPr>
      <xdr:sp macro="" textlink="">
        <xdr:nvSpPr>
          <xdr:cNvPr id="3930541" name="AutoShape 30">
            <a:extLst>
              <a:ext uri="{FF2B5EF4-FFF2-40B4-BE49-F238E27FC236}">
                <a16:creationId xmlns:a16="http://schemas.microsoft.com/office/drawing/2014/main" id="{00000000-0008-0000-0000-0000ADF93B00}"/>
              </a:ext>
            </a:extLst>
          </xdr:cNvPr>
          <xdr:cNvSpPr>
            <a:spLocks noChangeArrowheads="1"/>
          </xdr:cNvSpPr>
        </xdr:nvSpPr>
        <xdr:spPr bwMode="gray">
          <a:xfrm>
            <a:off x="1343025" y="2428876"/>
            <a:ext cx="3240982" cy="6172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dist="135003" dir="2928844" algn="ctr" rotWithShape="0">
              <a:srgbClr val="000000">
                <a:alpha val="50000"/>
              </a:srgbClr>
            </a:outerShdw>
          </a:effectLst>
        </xdr:spPr>
      </xdr:sp>
      <xdr:grpSp>
        <xdr:nvGrpSpPr>
          <xdr:cNvPr id="3930542" name="13 Grupo">
            <a:extLst>
              <a:ext uri="{FF2B5EF4-FFF2-40B4-BE49-F238E27FC236}">
                <a16:creationId xmlns:a16="http://schemas.microsoft.com/office/drawing/2014/main" id="{00000000-0008-0000-0000-0000AEF93B00}"/>
              </a:ext>
            </a:extLst>
          </xdr:cNvPr>
          <xdr:cNvGrpSpPr>
            <a:grpSpLocks/>
          </xdr:cNvGrpSpPr>
        </xdr:nvGrpSpPr>
        <xdr:grpSpPr bwMode="auto">
          <a:xfrm>
            <a:off x="1419283" y="2495353"/>
            <a:ext cx="3097998" cy="503316"/>
            <a:chOff x="1104968" y="2771552"/>
            <a:chExt cx="3605494" cy="566957"/>
          </a:xfrm>
        </xdr:grpSpPr>
        <xdr:sp macro="" textlink="">
          <xdr:nvSpPr>
            <xdr:cNvPr id="3" name="AutoShape 31">
              <a:extLst>
                <a:ext uri="{FF2B5EF4-FFF2-40B4-BE49-F238E27FC236}">
                  <a16:creationId xmlns:a16="http://schemas.microsoft.com/office/drawing/2014/main" id="{00000000-0008-0000-0000-000003000000}"/>
                </a:ext>
              </a:extLst>
            </xdr:cNvPr>
            <xdr:cNvSpPr>
              <a:spLocks noChangeArrowheads="1"/>
            </xdr:cNvSpPr>
          </xdr:nvSpPr>
          <xdr:spPr bwMode="gray">
            <a:xfrm>
              <a:off x="1111710" y="2767984"/>
              <a:ext cx="3604792" cy="570523"/>
            </a:xfrm>
            <a:prstGeom prst="roundRect">
              <a:avLst>
                <a:gd name="adj" fmla="val 11921"/>
              </a:avLst>
            </a:prstGeom>
            <a:gradFill rotWithShape="1">
              <a:gsLst>
                <a:gs pos="0">
                  <a:schemeClr val="accent1"/>
                </a:gs>
                <a:gs pos="100000">
                  <a:schemeClr val="accent1">
                    <a:gamma/>
                    <a:shade val="69804"/>
                    <a:invGamma/>
                  </a:schemeClr>
                </a:gs>
              </a:gsLst>
              <a:lin ang="5400000" scaled="1"/>
            </a:gradFill>
            <a:ln w="9525">
              <a:solidFill>
                <a:srgbClr val="FEFEFE"/>
              </a:solidFill>
              <a:round/>
              <a:headEnd/>
              <a:tailEnd/>
            </a:ln>
            <a:effectLst/>
          </xdr:spPr>
          <xdr:txBody>
            <a:bodyPr wrap="square" anchor="ctr"/>
            <a:lstStyle/>
            <a:p>
              <a:pPr algn="ctr" rtl="0">
                <a:defRPr sz="1000"/>
              </a:pPr>
              <a:r>
                <a:rPr lang="az-Cyrl-AZ" sz="1000" b="0" i="0" u="none" strike="noStrike" baseline="0">
                  <a:solidFill>
                    <a:srgbClr val="FFFFFF"/>
                  </a:solidFill>
                  <a:latin typeface="Arial"/>
                  <a:cs typeface="Arial"/>
                </a:rPr>
                <a:t>Показатели</a:t>
              </a:r>
            </a:p>
          </xdr:txBody>
        </xdr:sp>
        <xdr:sp macro="" textlink="">
          <xdr:nvSpPr>
            <xdr:cNvPr id="4" name="Freeform 32">
              <a:extLst>
                <a:ext uri="{FF2B5EF4-FFF2-40B4-BE49-F238E27FC236}">
                  <a16:creationId xmlns:a16="http://schemas.microsoft.com/office/drawing/2014/main" id="{00000000-0008-0000-0000-000004000000}"/>
                </a:ext>
              </a:extLst>
            </xdr:cNvPr>
            <xdr:cNvSpPr>
              <a:spLocks/>
            </xdr:cNvSpPr>
          </xdr:nvSpPr>
          <xdr:spPr bwMode="gray">
            <a:xfrm>
              <a:off x="1159456" y="2803642"/>
              <a:ext cx="358092" cy="303090"/>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1">
                    <a:gamma/>
                    <a:tint val="54510"/>
                    <a:invGamma/>
                  </a:schemeClr>
                </a:gs>
                <a:gs pos="50000">
                  <a:schemeClr val="accent1">
                    <a:alpha val="0"/>
                  </a:schemeClr>
                </a:gs>
                <a:gs pos="100000">
                  <a:schemeClr val="accent1">
                    <a:gamma/>
                    <a:tint val="54510"/>
                    <a:invGamma/>
                  </a:schemeClr>
                </a:gs>
              </a:gsLst>
              <a:lin ang="2700000" scaled="1"/>
            </a:gradFill>
            <a:ln w="9525">
              <a:noFill/>
              <a:prstDash val="solid"/>
              <a:round/>
              <a:headEnd/>
              <a:tailEnd/>
            </a:ln>
          </xdr:spPr>
          <xdr:txBody>
            <a:bodyPr wrap="square"/>
            <a:lstStyle/>
            <a:p>
              <a:endParaRPr lang="en-US"/>
            </a:p>
          </xdr:txBody>
        </xdr:sp>
      </xdr:grpSp>
    </xdr:grpSp>
    <xdr:clientData/>
  </xdr:twoCellAnchor>
  <xdr:twoCellAnchor>
    <xdr:from>
      <xdr:col>1</xdr:col>
      <xdr:colOff>514350</xdr:colOff>
      <xdr:row>12</xdr:row>
      <xdr:rowOff>180975</xdr:rowOff>
    </xdr:from>
    <xdr:to>
      <xdr:col>3</xdr:col>
      <xdr:colOff>495300</xdr:colOff>
      <xdr:row>14</xdr:row>
      <xdr:rowOff>171450</xdr:rowOff>
    </xdr:to>
    <xdr:grpSp>
      <xdr:nvGrpSpPr>
        <xdr:cNvPr id="3930530" name="37 Grupo">
          <a:hlinkClick xmlns:r="http://schemas.openxmlformats.org/officeDocument/2006/relationships" r:id="rId13"/>
          <a:extLst>
            <a:ext uri="{FF2B5EF4-FFF2-40B4-BE49-F238E27FC236}">
              <a16:creationId xmlns:a16="http://schemas.microsoft.com/office/drawing/2014/main" id="{00000000-0008-0000-0000-0000A2F93B00}"/>
            </a:ext>
          </a:extLst>
        </xdr:cNvPr>
        <xdr:cNvGrpSpPr>
          <a:grpSpLocks/>
        </xdr:cNvGrpSpPr>
      </xdr:nvGrpSpPr>
      <xdr:grpSpPr bwMode="auto">
        <a:xfrm>
          <a:off x="593725" y="2951163"/>
          <a:ext cx="1504950" cy="371475"/>
          <a:chOff x="1343025" y="2428876"/>
          <a:chExt cx="3240982" cy="617274"/>
        </a:xfrm>
      </xdr:grpSpPr>
      <xdr:sp macro="" textlink="">
        <xdr:nvSpPr>
          <xdr:cNvPr id="3930537" name="AutoShape 30">
            <a:extLst>
              <a:ext uri="{FF2B5EF4-FFF2-40B4-BE49-F238E27FC236}">
                <a16:creationId xmlns:a16="http://schemas.microsoft.com/office/drawing/2014/main" id="{00000000-0008-0000-0000-0000A9F93B00}"/>
              </a:ext>
            </a:extLst>
          </xdr:cNvPr>
          <xdr:cNvSpPr>
            <a:spLocks noChangeArrowheads="1"/>
          </xdr:cNvSpPr>
        </xdr:nvSpPr>
        <xdr:spPr bwMode="gray">
          <a:xfrm>
            <a:off x="1343025" y="2428876"/>
            <a:ext cx="3240982" cy="6172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dist="135003" dir="2928844" algn="ctr" rotWithShape="0">
              <a:srgbClr val="000000">
                <a:alpha val="50000"/>
              </a:srgbClr>
            </a:outerShdw>
          </a:effectLst>
        </xdr:spPr>
      </xdr:sp>
      <xdr:grpSp>
        <xdr:nvGrpSpPr>
          <xdr:cNvPr id="3930538" name="13 Grupo">
            <a:extLst>
              <a:ext uri="{FF2B5EF4-FFF2-40B4-BE49-F238E27FC236}">
                <a16:creationId xmlns:a16="http://schemas.microsoft.com/office/drawing/2014/main" id="{00000000-0008-0000-0000-0000AAF93B00}"/>
              </a:ext>
            </a:extLst>
          </xdr:cNvPr>
          <xdr:cNvGrpSpPr>
            <a:grpSpLocks/>
          </xdr:cNvGrpSpPr>
        </xdr:nvGrpSpPr>
        <xdr:grpSpPr bwMode="auto">
          <a:xfrm>
            <a:off x="1419283" y="2495353"/>
            <a:ext cx="3097998" cy="503316"/>
            <a:chOff x="1104968" y="2771552"/>
            <a:chExt cx="3605494" cy="566957"/>
          </a:xfrm>
        </xdr:grpSpPr>
        <xdr:sp macro="" textlink="">
          <xdr:nvSpPr>
            <xdr:cNvPr id="14" name="AutoShape 31">
              <a:hlinkClick xmlns:r="http://schemas.openxmlformats.org/officeDocument/2006/relationships" r:id="rId14"/>
              <a:extLst>
                <a:ext uri="{FF2B5EF4-FFF2-40B4-BE49-F238E27FC236}">
                  <a16:creationId xmlns:a16="http://schemas.microsoft.com/office/drawing/2014/main" id="{00000000-0008-0000-0000-00000E000000}"/>
                </a:ext>
              </a:extLst>
            </xdr:cNvPr>
            <xdr:cNvSpPr>
              <a:spLocks noChangeArrowheads="1"/>
            </xdr:cNvSpPr>
          </xdr:nvSpPr>
          <xdr:spPr bwMode="gray">
            <a:xfrm>
              <a:off x="1111710" y="2767984"/>
              <a:ext cx="3604792" cy="570523"/>
            </a:xfrm>
            <a:prstGeom prst="roundRect">
              <a:avLst>
                <a:gd name="adj" fmla="val 11921"/>
              </a:avLst>
            </a:prstGeom>
            <a:gradFill rotWithShape="1">
              <a:gsLst>
                <a:gs pos="0">
                  <a:schemeClr val="accent1"/>
                </a:gs>
                <a:gs pos="100000">
                  <a:schemeClr val="accent1">
                    <a:gamma/>
                    <a:shade val="69804"/>
                    <a:invGamma/>
                  </a:schemeClr>
                </a:gs>
              </a:gsLst>
              <a:lin ang="5400000" scaled="1"/>
            </a:gradFill>
            <a:ln w="9525">
              <a:solidFill>
                <a:srgbClr val="FEFEFE"/>
              </a:solidFill>
              <a:round/>
              <a:headEnd/>
              <a:tailEnd/>
            </a:ln>
            <a:effectLst/>
          </xdr:spPr>
          <xdr:txBody>
            <a:bodyPr wrap="square" anchor="ctr"/>
            <a:lstStyle/>
            <a:p>
              <a:pPr algn="ctr" rtl="0">
                <a:defRPr sz="1000"/>
              </a:pPr>
              <a:r>
                <a:rPr lang="az-Cyrl-AZ" sz="1000" b="0" i="0" u="none" strike="noStrike" baseline="0">
                  <a:solidFill>
                    <a:srgbClr val="FFFFFF"/>
                  </a:solidFill>
                  <a:latin typeface="Arial"/>
                  <a:cs typeface="Arial"/>
                </a:rPr>
                <a:t>Ввод данных</a:t>
              </a:r>
            </a:p>
          </xdr:txBody>
        </xdr:sp>
        <xdr:sp macro="" textlink="">
          <xdr:nvSpPr>
            <xdr:cNvPr id="15" name="Freeform 32">
              <a:extLst>
                <a:ext uri="{FF2B5EF4-FFF2-40B4-BE49-F238E27FC236}">
                  <a16:creationId xmlns:a16="http://schemas.microsoft.com/office/drawing/2014/main" id="{00000000-0008-0000-0000-00000F000000}"/>
                </a:ext>
              </a:extLst>
            </xdr:cNvPr>
            <xdr:cNvSpPr>
              <a:spLocks/>
            </xdr:cNvSpPr>
          </xdr:nvSpPr>
          <xdr:spPr bwMode="gray">
            <a:xfrm>
              <a:off x="1159456" y="2803642"/>
              <a:ext cx="358092" cy="303090"/>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1">
                    <a:gamma/>
                    <a:tint val="54510"/>
                    <a:invGamma/>
                  </a:schemeClr>
                </a:gs>
                <a:gs pos="50000">
                  <a:schemeClr val="accent1">
                    <a:alpha val="0"/>
                  </a:schemeClr>
                </a:gs>
                <a:gs pos="100000">
                  <a:schemeClr val="accent1">
                    <a:gamma/>
                    <a:tint val="54510"/>
                    <a:invGamma/>
                  </a:schemeClr>
                </a:gs>
              </a:gsLst>
              <a:lin ang="2700000" scaled="1"/>
            </a:gradFill>
            <a:ln w="9525">
              <a:noFill/>
              <a:prstDash val="solid"/>
              <a:round/>
              <a:headEnd/>
              <a:tailEnd/>
            </a:ln>
          </xdr:spPr>
          <xdr:txBody>
            <a:bodyPr wrap="square"/>
            <a:lstStyle/>
            <a:p>
              <a:endParaRPr lang="en-US"/>
            </a:p>
          </xdr:txBody>
        </xdr:sp>
      </xdr:grpSp>
    </xdr:grpSp>
    <xdr:clientData/>
  </xdr:twoCellAnchor>
  <xdr:twoCellAnchor editAs="oneCell">
    <xdr:from>
      <xdr:col>1</xdr:col>
      <xdr:colOff>257175</xdr:colOff>
      <xdr:row>7</xdr:row>
      <xdr:rowOff>66675</xdr:rowOff>
    </xdr:from>
    <xdr:to>
      <xdr:col>4</xdr:col>
      <xdr:colOff>104775</xdr:colOff>
      <xdr:row>9</xdr:row>
      <xdr:rowOff>133350</xdr:rowOff>
    </xdr:to>
    <xdr:pic>
      <xdr:nvPicPr>
        <xdr:cNvPr id="3930531" name="Picture 2012">
          <a:extLst>
            <a:ext uri="{FF2B5EF4-FFF2-40B4-BE49-F238E27FC236}">
              <a16:creationId xmlns:a16="http://schemas.microsoft.com/office/drawing/2014/main" id="{00000000-0008-0000-0000-0000A3F93B00}"/>
            </a:ext>
          </a:extLst>
        </xdr:cNvPr>
        <xdr:cNvPicPr>
          <a:picLocks noChangeAspect="1" noChangeArrowheads="1"/>
        </xdr:cNvPicPr>
      </xdr:nvPicPr>
      <xdr:blipFill>
        <a:blip xmlns:r="http://schemas.openxmlformats.org/officeDocument/2006/relationships" r:embed="rId15" cstate="print">
          <a:extLst>
            <a:ext uri="{28A0092B-C50C-407E-A947-70E740481C1C}">
              <a14:useLocalDpi xmlns:a14="http://schemas.microsoft.com/office/drawing/2010/main" val="0"/>
            </a:ext>
          </a:extLst>
        </a:blip>
        <a:srcRect/>
        <a:stretch>
          <a:fillRect/>
        </a:stretch>
      </xdr:blipFill>
      <xdr:spPr bwMode="auto">
        <a:xfrm>
          <a:off x="333375" y="1876425"/>
          <a:ext cx="2133600"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352425</xdr:colOff>
      <xdr:row>7</xdr:row>
      <xdr:rowOff>85725</xdr:rowOff>
    </xdr:from>
    <xdr:to>
      <xdr:col>4</xdr:col>
      <xdr:colOff>57150</xdr:colOff>
      <xdr:row>9</xdr:row>
      <xdr:rowOff>95250</xdr:rowOff>
    </xdr:to>
    <xdr:sp macro="" textlink="">
      <xdr:nvSpPr>
        <xdr:cNvPr id="955357" name="Text Box 2013">
          <a:extLst>
            <a:ext uri="{FF2B5EF4-FFF2-40B4-BE49-F238E27FC236}">
              <a16:creationId xmlns:a16="http://schemas.microsoft.com/office/drawing/2014/main" id="{00000000-0008-0000-0000-0000DD930E00}"/>
            </a:ext>
          </a:extLst>
        </xdr:cNvPr>
        <xdr:cNvSpPr txBox="1">
          <a:spLocks noChangeArrowheads="1"/>
        </xdr:cNvSpPr>
      </xdr:nvSpPr>
      <xdr:spPr bwMode="auto">
        <a:xfrm>
          <a:off x="428625" y="1895475"/>
          <a:ext cx="1990725" cy="390525"/>
        </a:xfrm>
        <a:prstGeom prst="rect">
          <a:avLst/>
        </a:prstGeom>
        <a:noFill/>
        <a:ln w="9525">
          <a:noFill/>
          <a:miter lim="800000"/>
          <a:headEnd/>
          <a:tailEnd/>
        </a:ln>
      </xdr:spPr>
      <xdr:txBody>
        <a:bodyPr vertOverflow="clip" wrap="square" lIns="91440" tIns="45720" rIns="91440" bIns="45720" anchor="t" upright="1"/>
        <a:lstStyle/>
        <a:p>
          <a:pPr algn="ctr" rtl="0">
            <a:defRPr sz="1000"/>
          </a:pPr>
          <a:r>
            <a:rPr lang="az-Cyrl-AZ" sz="1200" b="0" i="0" u="none" strike="noStrike" baseline="0">
              <a:solidFill>
                <a:srgbClr val="000000"/>
              </a:solidFill>
              <a:latin typeface="Arial"/>
              <a:cs typeface="Arial"/>
            </a:rPr>
            <a:t>Информация о гранте</a:t>
          </a:r>
          <a:endParaRPr lang="az-Cyrl-AZ" sz="1800" b="0" i="0" u="none" strike="noStrike" baseline="0">
            <a:solidFill>
              <a:srgbClr val="000000"/>
            </a:solidFill>
            <a:latin typeface="Arial"/>
            <a:cs typeface="Arial"/>
          </a:endParaRPr>
        </a:p>
        <a:p>
          <a:pPr algn="ctr" rtl="0">
            <a:defRPr sz="1000"/>
          </a:pPr>
          <a:endParaRPr lang="az-Cyrl-AZ" sz="1800" b="0" i="0" u="none" strike="noStrike" baseline="0">
            <a:solidFill>
              <a:srgbClr val="000000"/>
            </a:solidFill>
            <a:latin typeface="Arial"/>
            <a:cs typeface="Arial"/>
          </a:endParaRPr>
        </a:p>
      </xdr:txBody>
    </xdr:sp>
    <xdr:clientData/>
  </xdr:twoCellAnchor>
  <xdr:twoCellAnchor editAs="oneCell">
    <xdr:from>
      <xdr:col>4</xdr:col>
      <xdr:colOff>247650</xdr:colOff>
      <xdr:row>7</xdr:row>
      <xdr:rowOff>66675</xdr:rowOff>
    </xdr:from>
    <xdr:to>
      <xdr:col>7</xdr:col>
      <xdr:colOff>561975</xdr:colOff>
      <xdr:row>9</xdr:row>
      <xdr:rowOff>133350</xdr:rowOff>
    </xdr:to>
    <xdr:pic>
      <xdr:nvPicPr>
        <xdr:cNvPr id="3930533" name="Picture 2016">
          <a:extLst>
            <a:ext uri="{FF2B5EF4-FFF2-40B4-BE49-F238E27FC236}">
              <a16:creationId xmlns:a16="http://schemas.microsoft.com/office/drawing/2014/main" id="{00000000-0008-0000-0000-0000A5F93B00}"/>
            </a:ext>
          </a:extLst>
        </xdr:cNvPr>
        <xdr:cNvPicPr>
          <a:picLocks noChangeAspect="1" noChangeArrowheads="1"/>
        </xdr:cNvPicPr>
      </xdr:nvPicPr>
      <xdr:blipFill>
        <a:blip xmlns:r="http://schemas.openxmlformats.org/officeDocument/2006/relationships" r:embed="rId16" cstate="print">
          <a:extLst>
            <a:ext uri="{28A0092B-C50C-407E-A947-70E740481C1C}">
              <a14:useLocalDpi xmlns:a14="http://schemas.microsoft.com/office/drawing/2010/main" val="0"/>
            </a:ext>
          </a:extLst>
        </a:blip>
        <a:srcRect/>
        <a:stretch>
          <a:fillRect/>
        </a:stretch>
      </xdr:blipFill>
      <xdr:spPr bwMode="auto">
        <a:xfrm>
          <a:off x="2609850" y="1876425"/>
          <a:ext cx="2600325"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590550</xdr:colOff>
      <xdr:row>7</xdr:row>
      <xdr:rowOff>95250</xdr:rowOff>
    </xdr:from>
    <xdr:to>
      <xdr:col>7</xdr:col>
      <xdr:colOff>295275</xdr:colOff>
      <xdr:row>9</xdr:row>
      <xdr:rowOff>104775</xdr:rowOff>
    </xdr:to>
    <xdr:sp macro="" textlink="">
      <xdr:nvSpPr>
        <xdr:cNvPr id="955361" name="Text Box 2017">
          <a:extLst>
            <a:ext uri="{FF2B5EF4-FFF2-40B4-BE49-F238E27FC236}">
              <a16:creationId xmlns:a16="http://schemas.microsoft.com/office/drawing/2014/main" id="{00000000-0008-0000-0000-0000E1930E00}"/>
            </a:ext>
          </a:extLst>
        </xdr:cNvPr>
        <xdr:cNvSpPr txBox="1">
          <a:spLocks noChangeArrowheads="1"/>
        </xdr:cNvSpPr>
      </xdr:nvSpPr>
      <xdr:spPr bwMode="auto">
        <a:xfrm>
          <a:off x="2952750" y="1905000"/>
          <a:ext cx="1990725" cy="390525"/>
        </a:xfrm>
        <a:prstGeom prst="rect">
          <a:avLst/>
        </a:prstGeom>
        <a:noFill/>
        <a:ln w="9525">
          <a:noFill/>
          <a:miter lim="800000"/>
          <a:headEnd/>
          <a:tailEnd/>
        </a:ln>
      </xdr:spPr>
      <xdr:txBody>
        <a:bodyPr vertOverflow="clip" wrap="square" lIns="91440" tIns="45720" rIns="91440" bIns="45720" anchor="t" upright="1"/>
        <a:lstStyle/>
        <a:p>
          <a:pPr algn="ctr" rtl="0">
            <a:defRPr sz="1000"/>
          </a:pPr>
          <a:r>
            <a:rPr lang="ru-RU" sz="1200" b="0" i="0" strike="noStrike">
              <a:solidFill>
                <a:srgbClr val="000000"/>
              </a:solidFill>
              <a:latin typeface="Arial"/>
              <a:cs typeface="Arial"/>
            </a:rPr>
            <a:t>Показатели</a:t>
          </a:r>
          <a:endParaRPr lang="en-US" sz="1800" b="0" i="0" strike="noStrike">
            <a:solidFill>
              <a:srgbClr val="000000"/>
            </a:solidFill>
            <a:latin typeface="Arial"/>
            <a:cs typeface="Arial"/>
          </a:endParaRPr>
        </a:p>
        <a:p>
          <a:pPr algn="ctr" rtl="0">
            <a:defRPr sz="1000"/>
          </a:pPr>
          <a:endParaRPr lang="en-US" sz="1800" b="0" i="0" strike="noStrike">
            <a:solidFill>
              <a:srgbClr val="000000"/>
            </a:solidFill>
            <a:latin typeface="Arial"/>
            <a:cs typeface="Arial"/>
          </a:endParaRPr>
        </a:p>
      </xdr:txBody>
    </xdr:sp>
    <xdr:clientData/>
  </xdr:twoCellAnchor>
  <xdr:twoCellAnchor editAs="oneCell">
    <xdr:from>
      <xdr:col>7</xdr:col>
      <xdr:colOff>733425</xdr:colOff>
      <xdr:row>7</xdr:row>
      <xdr:rowOff>76200</xdr:rowOff>
    </xdr:from>
    <xdr:to>
      <xdr:col>11</xdr:col>
      <xdr:colOff>495300</xdr:colOff>
      <xdr:row>9</xdr:row>
      <xdr:rowOff>133350</xdr:rowOff>
    </xdr:to>
    <xdr:pic>
      <xdr:nvPicPr>
        <xdr:cNvPr id="3930535" name="Picture 2018">
          <a:extLst>
            <a:ext uri="{FF2B5EF4-FFF2-40B4-BE49-F238E27FC236}">
              <a16:creationId xmlns:a16="http://schemas.microsoft.com/office/drawing/2014/main" id="{00000000-0008-0000-0000-0000A7F93B00}"/>
            </a:ext>
          </a:extLst>
        </xdr:cNvPr>
        <xdr:cNvPicPr>
          <a:picLocks noChangeAspect="1" noChangeArrowheads="1"/>
        </xdr:cNvPicPr>
      </xdr:nvPicPr>
      <xdr:blipFill>
        <a:blip xmlns:r="http://schemas.openxmlformats.org/officeDocument/2006/relationships" r:embed="rId17" cstate="print">
          <a:extLst>
            <a:ext uri="{28A0092B-C50C-407E-A947-70E740481C1C}">
              <a14:useLocalDpi xmlns:a14="http://schemas.microsoft.com/office/drawing/2010/main" val="0"/>
            </a:ext>
          </a:extLst>
        </a:blip>
        <a:srcRect/>
        <a:stretch>
          <a:fillRect/>
        </a:stretch>
      </xdr:blipFill>
      <xdr:spPr bwMode="auto">
        <a:xfrm>
          <a:off x="5381625" y="1885950"/>
          <a:ext cx="2162175"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57150</xdr:colOff>
      <xdr:row>7</xdr:row>
      <xdr:rowOff>95250</xdr:rowOff>
    </xdr:from>
    <xdr:to>
      <xdr:col>11</xdr:col>
      <xdr:colOff>409575</xdr:colOff>
      <xdr:row>9</xdr:row>
      <xdr:rowOff>104775</xdr:rowOff>
    </xdr:to>
    <xdr:sp macro="" textlink="">
      <xdr:nvSpPr>
        <xdr:cNvPr id="955363" name="Text Box 2019">
          <a:extLst>
            <a:ext uri="{FF2B5EF4-FFF2-40B4-BE49-F238E27FC236}">
              <a16:creationId xmlns:a16="http://schemas.microsoft.com/office/drawing/2014/main" id="{00000000-0008-0000-0000-0000E3930E00}"/>
            </a:ext>
          </a:extLst>
        </xdr:cNvPr>
        <xdr:cNvSpPr txBox="1">
          <a:spLocks noChangeArrowheads="1"/>
        </xdr:cNvSpPr>
      </xdr:nvSpPr>
      <xdr:spPr bwMode="auto">
        <a:xfrm>
          <a:off x="5467350" y="1905000"/>
          <a:ext cx="1990725" cy="390525"/>
        </a:xfrm>
        <a:prstGeom prst="rect">
          <a:avLst/>
        </a:prstGeom>
        <a:noFill/>
        <a:ln w="9525">
          <a:noFill/>
          <a:miter lim="800000"/>
          <a:headEnd/>
          <a:tailEnd/>
        </a:ln>
      </xdr:spPr>
      <xdr:txBody>
        <a:bodyPr vertOverflow="clip" wrap="square" lIns="91440" tIns="45720" rIns="91440" bIns="45720" anchor="t" upright="1"/>
        <a:lstStyle/>
        <a:p>
          <a:pPr algn="ctr" rtl="0">
            <a:defRPr sz="1000"/>
          </a:pPr>
          <a:r>
            <a:rPr lang="ru-RU" sz="1200" b="0" i="0" strike="noStrike">
              <a:solidFill>
                <a:srgbClr val="000000"/>
              </a:solidFill>
              <a:latin typeface="Arial"/>
              <a:cs typeface="Arial"/>
            </a:rPr>
            <a:t>Отчеты</a:t>
          </a:r>
          <a:endParaRPr lang="en-US" sz="1800" b="0" i="0" strike="noStrike">
            <a:solidFill>
              <a:srgbClr val="000000"/>
            </a:solidFill>
            <a:latin typeface="Arial"/>
            <a:cs typeface="Arial"/>
          </a:endParaRPr>
        </a:p>
        <a:p>
          <a:pPr algn="ctr" rtl="0">
            <a:defRPr sz="1000"/>
          </a:pPr>
          <a:endParaRPr lang="en-US" sz="1800" b="0" i="0" strike="noStrike">
            <a:solidFill>
              <a:srgbClr val="000000"/>
            </a:solidFill>
            <a:latin typeface="Arial"/>
            <a:cs typeface="Arial"/>
          </a:endParaRPr>
        </a:p>
      </xdr:txBody>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142875</xdr:colOff>
      <xdr:row>1</xdr:row>
      <xdr:rowOff>66675</xdr:rowOff>
    </xdr:from>
    <xdr:to>
      <xdr:col>1</xdr:col>
      <xdr:colOff>123825</xdr:colOff>
      <xdr:row>4</xdr:row>
      <xdr:rowOff>85725</xdr:rowOff>
    </xdr:to>
    <xdr:pic>
      <xdr:nvPicPr>
        <xdr:cNvPr id="9771" name="Picture 2" descr="C:\Documents and Settings\Administrator\My Documents\My Pictures\Prueba.jpg">
          <a:extLst>
            <a:ext uri="{FF2B5EF4-FFF2-40B4-BE49-F238E27FC236}">
              <a16:creationId xmlns:a16="http://schemas.microsoft.com/office/drawing/2014/main" id="{00000000-0008-0000-0900-00002B260000}"/>
            </a:ext>
          </a:extLst>
        </xdr:cNvPr>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42875" y="257175"/>
          <a:ext cx="742950" cy="990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28575</xdr:colOff>
      <xdr:row>0</xdr:row>
      <xdr:rowOff>28575</xdr:rowOff>
    </xdr:from>
    <xdr:to>
      <xdr:col>1</xdr:col>
      <xdr:colOff>1123950</xdr:colOff>
      <xdr:row>1</xdr:row>
      <xdr:rowOff>0</xdr:rowOff>
    </xdr:to>
    <xdr:sp macro="" textlink="">
      <xdr:nvSpPr>
        <xdr:cNvPr id="54346" name="AutoShape 50">
          <a:hlinkClick xmlns:r="http://schemas.openxmlformats.org/officeDocument/2006/relationships" r:id="rId1"/>
          <a:extLst>
            <a:ext uri="{FF2B5EF4-FFF2-40B4-BE49-F238E27FC236}">
              <a16:creationId xmlns:a16="http://schemas.microsoft.com/office/drawing/2014/main" id="{00000000-0008-0000-0100-00004AD40000}"/>
            </a:ext>
          </a:extLst>
        </xdr:cNvPr>
        <xdr:cNvSpPr>
          <a:spLocks noChangeArrowheads="1"/>
        </xdr:cNvSpPr>
      </xdr:nvSpPr>
      <xdr:spPr bwMode="auto">
        <a:xfrm>
          <a:off x="28575" y="28575"/>
          <a:ext cx="1276350" cy="409575"/>
        </a:xfrm>
        <a:prstGeom prst="leftArrow">
          <a:avLst>
            <a:gd name="adj1" fmla="val 50000"/>
            <a:gd name="adj2" fmla="val 77907"/>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ru-RU" sz="1000" b="0" i="0" strike="noStrike">
              <a:solidFill>
                <a:srgbClr val="000000"/>
              </a:solidFill>
              <a:latin typeface="Calibri"/>
            </a:rPr>
            <a:t>Меню</a:t>
          </a:r>
          <a:endParaRPr lang="en-US" sz="1000" b="0" i="0" strike="noStrike">
            <a:solidFill>
              <a:srgbClr val="000000"/>
            </a:solidFill>
            <a:latin typeface="Calibri"/>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942975</xdr:colOff>
      <xdr:row>1</xdr:row>
      <xdr:rowOff>9525</xdr:rowOff>
    </xdr:to>
    <xdr:sp macro="" textlink="">
      <xdr:nvSpPr>
        <xdr:cNvPr id="6445" name="AutoShape 50">
          <a:hlinkClick xmlns:r="http://schemas.openxmlformats.org/officeDocument/2006/relationships" r:id="rId1"/>
          <a:extLst>
            <a:ext uri="{FF2B5EF4-FFF2-40B4-BE49-F238E27FC236}">
              <a16:creationId xmlns:a16="http://schemas.microsoft.com/office/drawing/2014/main" id="{00000000-0008-0000-0200-00002D190000}"/>
            </a:ext>
          </a:extLst>
        </xdr:cNvPr>
        <xdr:cNvSpPr>
          <a:spLocks noChangeArrowheads="1"/>
        </xdr:cNvSpPr>
      </xdr:nvSpPr>
      <xdr:spPr bwMode="auto">
        <a:xfrm>
          <a:off x="47625" y="0"/>
          <a:ext cx="1076325" cy="381000"/>
        </a:xfrm>
        <a:prstGeom prst="leftArrow">
          <a:avLst>
            <a:gd name="adj1" fmla="val 50000"/>
            <a:gd name="adj2" fmla="val 70625"/>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ru-RU" sz="1000" b="0" i="0" strike="noStrike">
              <a:solidFill>
                <a:srgbClr val="000000"/>
              </a:solidFill>
              <a:latin typeface="Calibri"/>
            </a:rPr>
            <a:t>Меню</a:t>
          </a:r>
          <a:endParaRPr lang="en-US" sz="1000" b="0" i="0" strike="noStrike">
            <a:solidFill>
              <a:srgbClr val="000000"/>
            </a:solidFill>
            <a:latin typeface="Calibri"/>
          </a:endParaRPr>
        </a:p>
      </xdr:txBody>
    </xdr:sp>
    <xdr:clientData/>
  </xdr:twoCellAnchor>
  <xdr:twoCellAnchor>
    <xdr:from>
      <xdr:col>3</xdr:col>
      <xdr:colOff>38100</xdr:colOff>
      <xdr:row>55</xdr:row>
      <xdr:rowOff>144991</xdr:rowOff>
    </xdr:from>
    <xdr:to>
      <xdr:col>3</xdr:col>
      <xdr:colOff>885825</xdr:colOff>
      <xdr:row>55</xdr:row>
      <xdr:rowOff>144991</xdr:rowOff>
    </xdr:to>
    <xdr:cxnSp macro="">
      <xdr:nvCxnSpPr>
        <xdr:cNvPr id="7137" name="AutoShape 101">
          <a:extLst>
            <a:ext uri="{FF2B5EF4-FFF2-40B4-BE49-F238E27FC236}">
              <a16:creationId xmlns:a16="http://schemas.microsoft.com/office/drawing/2014/main" id="{00000000-0008-0000-0200-0000E11B0000}"/>
            </a:ext>
          </a:extLst>
        </xdr:cNvPr>
        <xdr:cNvCxnSpPr>
          <a:cxnSpLocks noChangeShapeType="1"/>
        </xdr:cNvCxnSpPr>
      </xdr:nvCxnSpPr>
      <xdr:spPr bwMode="auto">
        <a:xfrm flipH="1">
          <a:off x="6684433" y="7405158"/>
          <a:ext cx="847725" cy="0"/>
        </a:xfrm>
        <a:prstGeom prst="straightConnector1">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cxnSp>
    <xdr:clientData/>
  </xdr:twoCellAnchor>
  <xdr:twoCellAnchor>
    <xdr:from>
      <xdr:col>11</xdr:col>
      <xdr:colOff>405342</xdr:colOff>
      <xdr:row>34</xdr:row>
      <xdr:rowOff>48683</xdr:rowOff>
    </xdr:from>
    <xdr:to>
      <xdr:col>11</xdr:col>
      <xdr:colOff>414867</xdr:colOff>
      <xdr:row>55</xdr:row>
      <xdr:rowOff>10583</xdr:rowOff>
    </xdr:to>
    <xdr:cxnSp macro="">
      <xdr:nvCxnSpPr>
        <xdr:cNvPr id="7138" name="Straight Arrow Connector 9">
          <a:extLst>
            <a:ext uri="{FF2B5EF4-FFF2-40B4-BE49-F238E27FC236}">
              <a16:creationId xmlns:a16="http://schemas.microsoft.com/office/drawing/2014/main" id="{00000000-0008-0000-0200-0000E21B0000}"/>
            </a:ext>
          </a:extLst>
        </xdr:cNvPr>
        <xdr:cNvCxnSpPr>
          <a:cxnSpLocks noChangeShapeType="1"/>
        </xdr:cNvCxnSpPr>
      </xdr:nvCxnSpPr>
      <xdr:spPr bwMode="auto">
        <a:xfrm flipH="1">
          <a:off x="15550092" y="5329766"/>
          <a:ext cx="9525" cy="1940984"/>
        </a:xfrm>
        <a:prstGeom prst="straightConnector1">
          <a:avLst/>
        </a:prstGeom>
        <a:noFill/>
        <a:ln w="9525" algn="ctr">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cxn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200025</xdr:colOff>
      <xdr:row>2</xdr:row>
      <xdr:rowOff>0</xdr:rowOff>
    </xdr:from>
    <xdr:to>
      <xdr:col>0</xdr:col>
      <xdr:colOff>1181100</xdr:colOff>
      <xdr:row>2</xdr:row>
      <xdr:rowOff>447675</xdr:rowOff>
    </xdr:to>
    <xdr:sp macro="" textlink="">
      <xdr:nvSpPr>
        <xdr:cNvPr id="3189" name="Rectangle 117">
          <a:hlinkClick xmlns:r="http://schemas.openxmlformats.org/officeDocument/2006/relationships" r:id="rId1"/>
          <a:extLst>
            <a:ext uri="{FF2B5EF4-FFF2-40B4-BE49-F238E27FC236}">
              <a16:creationId xmlns:a16="http://schemas.microsoft.com/office/drawing/2014/main" id="{00000000-0008-0000-0300-0000750C0000}"/>
            </a:ext>
          </a:extLst>
        </xdr:cNvPr>
        <xdr:cNvSpPr>
          <a:spLocks noChangeArrowheads="1"/>
        </xdr:cNvSpPr>
      </xdr:nvSpPr>
      <xdr:spPr bwMode="auto">
        <a:xfrm>
          <a:off x="200025" y="590550"/>
          <a:ext cx="981075" cy="447675"/>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1">
            <a:defRPr sz="1000"/>
          </a:pPr>
          <a:r>
            <a:rPr lang="en-ZA" sz="900" b="0" i="0" strike="noStrike">
              <a:solidFill>
                <a:srgbClr val="000000"/>
              </a:solidFill>
              <a:latin typeface="Calibri"/>
            </a:rPr>
            <a:t>http://www.crwflags.com/fotw/flags/country.html</a:t>
          </a:r>
        </a:p>
      </xdr:txBody>
    </xdr:sp>
    <xdr:clientData/>
  </xdr:twoCellAnchor>
  <xdr:twoCellAnchor>
    <xdr:from>
      <xdr:col>0</xdr:col>
      <xdr:colOff>38100</xdr:colOff>
      <xdr:row>0</xdr:row>
      <xdr:rowOff>19050</xdr:rowOff>
    </xdr:from>
    <xdr:to>
      <xdr:col>0</xdr:col>
      <xdr:colOff>1114425</xdr:colOff>
      <xdr:row>1</xdr:row>
      <xdr:rowOff>85725</xdr:rowOff>
    </xdr:to>
    <xdr:sp macro="" textlink="">
      <xdr:nvSpPr>
        <xdr:cNvPr id="3455" name="AutoShape 50">
          <a:hlinkClick xmlns:r="http://schemas.openxmlformats.org/officeDocument/2006/relationships" r:id="rId2"/>
          <a:extLst>
            <a:ext uri="{FF2B5EF4-FFF2-40B4-BE49-F238E27FC236}">
              <a16:creationId xmlns:a16="http://schemas.microsoft.com/office/drawing/2014/main" id="{00000000-0008-0000-0300-00007F0D0000}"/>
            </a:ext>
          </a:extLst>
        </xdr:cNvPr>
        <xdr:cNvSpPr>
          <a:spLocks noChangeArrowheads="1"/>
        </xdr:cNvSpPr>
      </xdr:nvSpPr>
      <xdr:spPr bwMode="auto">
        <a:xfrm>
          <a:off x="38100" y="19050"/>
          <a:ext cx="1076325" cy="333375"/>
        </a:xfrm>
        <a:prstGeom prst="leftArrow">
          <a:avLst>
            <a:gd name="adj1" fmla="val 50000"/>
            <a:gd name="adj2" fmla="val 80714"/>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ru-RU" sz="1000" b="0" i="0" strike="noStrike">
              <a:solidFill>
                <a:srgbClr val="000000"/>
              </a:solidFill>
              <a:latin typeface="Calibri"/>
            </a:rPr>
            <a:t>Меню</a:t>
          </a:r>
          <a:endParaRPr lang="en-US" sz="1000" b="0" i="0" strike="noStrike">
            <a:solidFill>
              <a:srgbClr val="000000"/>
            </a:solidFill>
            <a:latin typeface="Calibri"/>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19050</xdr:colOff>
      <xdr:row>9</xdr:row>
      <xdr:rowOff>95250</xdr:rowOff>
    </xdr:from>
    <xdr:to>
      <xdr:col>6</xdr:col>
      <xdr:colOff>19050</xdr:colOff>
      <xdr:row>20</xdr:row>
      <xdr:rowOff>180975</xdr:rowOff>
    </xdr:to>
    <xdr:graphicFrame macro="">
      <xdr:nvGraphicFramePr>
        <xdr:cNvPr id="2854332" name="Chart 32">
          <a:extLst>
            <a:ext uri="{FF2B5EF4-FFF2-40B4-BE49-F238E27FC236}">
              <a16:creationId xmlns:a16="http://schemas.microsoft.com/office/drawing/2014/main" id="{00000000-0008-0000-0400-0000BC8D2B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38100</xdr:colOff>
      <xdr:row>0</xdr:row>
      <xdr:rowOff>28575</xdr:rowOff>
    </xdr:from>
    <xdr:to>
      <xdr:col>1</xdr:col>
      <xdr:colOff>876300</xdr:colOff>
      <xdr:row>0</xdr:row>
      <xdr:rowOff>361950</xdr:rowOff>
    </xdr:to>
    <xdr:sp macro="" textlink="">
      <xdr:nvSpPr>
        <xdr:cNvPr id="7519" name="AutoShape 50">
          <a:hlinkClick xmlns:r="http://schemas.openxmlformats.org/officeDocument/2006/relationships" r:id="rId2"/>
          <a:extLst>
            <a:ext uri="{FF2B5EF4-FFF2-40B4-BE49-F238E27FC236}">
              <a16:creationId xmlns:a16="http://schemas.microsoft.com/office/drawing/2014/main" id="{00000000-0008-0000-0400-00005F1D0000}"/>
            </a:ext>
          </a:extLst>
        </xdr:cNvPr>
        <xdr:cNvSpPr>
          <a:spLocks noChangeArrowheads="1"/>
        </xdr:cNvSpPr>
      </xdr:nvSpPr>
      <xdr:spPr bwMode="auto">
        <a:xfrm>
          <a:off x="38100" y="28575"/>
          <a:ext cx="952500" cy="333375"/>
        </a:xfrm>
        <a:prstGeom prst="leftArrow">
          <a:avLst>
            <a:gd name="adj1" fmla="val 50000"/>
            <a:gd name="adj2" fmla="val 71429"/>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ru-RU" sz="1000" b="0" i="0" strike="noStrike">
              <a:solidFill>
                <a:srgbClr val="000000"/>
              </a:solidFill>
              <a:latin typeface="Calibri"/>
            </a:rPr>
            <a:t>Меню</a:t>
          </a:r>
          <a:endParaRPr lang="en-US" sz="1000" b="0" i="0" strike="noStrike">
            <a:solidFill>
              <a:srgbClr val="000000"/>
            </a:solidFill>
            <a:latin typeface="Calibri"/>
          </a:endParaRPr>
        </a:p>
      </xdr:txBody>
    </xdr:sp>
    <xdr:clientData/>
  </xdr:twoCellAnchor>
  <xdr:twoCellAnchor>
    <xdr:from>
      <xdr:col>0</xdr:col>
      <xdr:colOff>0</xdr:colOff>
      <xdr:row>23</xdr:row>
      <xdr:rowOff>0</xdr:rowOff>
    </xdr:from>
    <xdr:to>
      <xdr:col>6</xdr:col>
      <xdr:colOff>139211</xdr:colOff>
      <xdr:row>33</xdr:row>
      <xdr:rowOff>21981</xdr:rowOff>
    </xdr:to>
    <xdr:graphicFrame macro="">
      <xdr:nvGraphicFramePr>
        <xdr:cNvPr id="2854334" name="Chart 34">
          <a:extLst>
            <a:ext uri="{FF2B5EF4-FFF2-40B4-BE49-F238E27FC236}">
              <a16:creationId xmlns:a16="http://schemas.microsoft.com/office/drawing/2014/main" id="{00000000-0008-0000-0400-0000BE8D2B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161925</xdr:colOff>
      <xdr:row>9</xdr:row>
      <xdr:rowOff>66675</xdr:rowOff>
    </xdr:from>
    <xdr:to>
      <xdr:col>13</xdr:col>
      <xdr:colOff>171450</xdr:colOff>
      <xdr:row>20</xdr:row>
      <xdr:rowOff>76200</xdr:rowOff>
    </xdr:to>
    <xdr:graphicFrame macro="">
      <xdr:nvGraphicFramePr>
        <xdr:cNvPr id="2854335" name="Chart 7">
          <a:extLst>
            <a:ext uri="{FF2B5EF4-FFF2-40B4-BE49-F238E27FC236}">
              <a16:creationId xmlns:a16="http://schemas.microsoft.com/office/drawing/2014/main" id="{00000000-0008-0000-0400-0000BF8D2B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xdr:col>
      <xdr:colOff>64477</xdr:colOff>
      <xdr:row>19</xdr:row>
      <xdr:rowOff>133351</xdr:rowOff>
    </xdr:from>
    <xdr:to>
      <xdr:col>13</xdr:col>
      <xdr:colOff>209550</xdr:colOff>
      <xdr:row>20</xdr:row>
      <xdr:rowOff>105509</xdr:rowOff>
    </xdr:to>
    <xdr:grpSp>
      <xdr:nvGrpSpPr>
        <xdr:cNvPr id="2854336" name="Group 6">
          <a:extLst>
            <a:ext uri="{FF2B5EF4-FFF2-40B4-BE49-F238E27FC236}">
              <a16:creationId xmlns:a16="http://schemas.microsoft.com/office/drawing/2014/main" id="{00000000-0008-0000-0400-0000C08D2B00}"/>
            </a:ext>
          </a:extLst>
        </xdr:cNvPr>
        <xdr:cNvGrpSpPr>
          <a:grpSpLocks/>
        </xdr:cNvGrpSpPr>
      </xdr:nvGrpSpPr>
      <xdr:grpSpPr bwMode="auto">
        <a:xfrm>
          <a:off x="4776177" y="4362451"/>
          <a:ext cx="3396273" cy="162658"/>
          <a:chOff x="0" y="0"/>
          <a:chExt cx="37352" cy="2842"/>
        </a:xfrm>
      </xdr:grpSpPr>
      <xdr:sp macro="" textlink="">
        <xdr:nvSpPr>
          <xdr:cNvPr id="2854337" name="Rectangle 1">
            <a:extLst>
              <a:ext uri="{FF2B5EF4-FFF2-40B4-BE49-F238E27FC236}">
                <a16:creationId xmlns:a16="http://schemas.microsoft.com/office/drawing/2014/main" id="{00000000-0008-0000-0400-0000C18D2B00}"/>
              </a:ext>
            </a:extLst>
          </xdr:cNvPr>
          <xdr:cNvSpPr>
            <a:spLocks noChangeArrowheads="1"/>
          </xdr:cNvSpPr>
        </xdr:nvSpPr>
        <xdr:spPr bwMode="auto">
          <a:xfrm>
            <a:off x="0" y="603"/>
            <a:ext cx="1639" cy="1726"/>
          </a:xfrm>
          <a:prstGeom prst="rect">
            <a:avLst/>
          </a:prstGeom>
          <a:solidFill>
            <a:srgbClr val="AEC9E4">
              <a:alpha val="94116"/>
            </a:srgbClr>
          </a:solidFill>
          <a:ln>
            <a:noFill/>
          </a:ln>
          <a:extLst>
            <a:ext uri="{91240B29-F687-4F45-9708-019B960494DF}">
              <a14:hiddenLine xmlns:a14="http://schemas.microsoft.com/office/drawing/2010/main" w="25400">
                <a:solidFill>
                  <a:srgbClr val="000000"/>
                </a:solidFill>
                <a:miter lim="800000"/>
                <a:headEnd/>
                <a:tailEnd/>
              </a14:hiddenLine>
            </a:ext>
          </a:extLst>
        </xdr:spPr>
      </xdr:sp>
      <xdr:sp macro="" textlink="">
        <xdr:nvSpPr>
          <xdr:cNvPr id="2854231" name="Rectangle 3">
            <a:extLst>
              <a:ext uri="{FF2B5EF4-FFF2-40B4-BE49-F238E27FC236}">
                <a16:creationId xmlns:a16="http://schemas.microsoft.com/office/drawing/2014/main" id="{00000000-0008-0000-0400-0000578D2B00}"/>
              </a:ext>
            </a:extLst>
          </xdr:cNvPr>
          <xdr:cNvSpPr>
            <a:spLocks noChangeArrowheads="1"/>
          </xdr:cNvSpPr>
        </xdr:nvSpPr>
        <xdr:spPr bwMode="auto">
          <a:xfrm>
            <a:off x="2393" y="0"/>
            <a:ext cx="15815" cy="2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25400">
                <a:solidFill>
                  <a:srgbClr val="000000"/>
                </a:solidFill>
                <a:miter lim="800000"/>
                <a:headEnd/>
                <a:tailEnd/>
              </a14:hiddenLine>
            </a:ext>
          </a:extLst>
        </xdr:spPr>
        <xdr:txBody>
          <a:bodyPr vertOverflow="clip" wrap="square" lIns="36000" tIns="36000" rIns="36000" bIns="36000" anchor="t" upright="1"/>
          <a:lstStyle/>
          <a:p>
            <a:pPr algn="l" rtl="0">
              <a:defRPr sz="1000"/>
            </a:pPr>
            <a:r>
              <a:rPr lang="ru-RU" sz="800" b="0" i="0" u="none" strike="noStrike" baseline="0">
                <a:solidFill>
                  <a:srgbClr val="000000"/>
                </a:solidFill>
                <a:latin typeface="Calibri"/>
                <a:cs typeface="Calibri"/>
              </a:rPr>
              <a:t>Текущий отчетный период</a:t>
            </a:r>
          </a:p>
        </xdr:txBody>
      </xdr:sp>
      <xdr:sp macro="" textlink="">
        <xdr:nvSpPr>
          <xdr:cNvPr id="2854339" name="Rectangle 4">
            <a:extLst>
              <a:ext uri="{FF2B5EF4-FFF2-40B4-BE49-F238E27FC236}">
                <a16:creationId xmlns:a16="http://schemas.microsoft.com/office/drawing/2014/main" id="{00000000-0008-0000-0400-0000C38D2B00}"/>
              </a:ext>
            </a:extLst>
          </xdr:cNvPr>
          <xdr:cNvSpPr>
            <a:spLocks noChangeArrowheads="1"/>
          </xdr:cNvSpPr>
        </xdr:nvSpPr>
        <xdr:spPr bwMode="auto">
          <a:xfrm>
            <a:off x="19150" y="776"/>
            <a:ext cx="1639" cy="1725"/>
          </a:xfrm>
          <a:prstGeom prst="rect">
            <a:avLst/>
          </a:prstGeom>
          <a:solidFill>
            <a:srgbClr val="005CB8"/>
          </a:solidFill>
          <a:ln>
            <a:noFill/>
          </a:ln>
          <a:extLst>
            <a:ext uri="{91240B29-F687-4F45-9708-019B960494DF}">
              <a14:hiddenLine xmlns:a14="http://schemas.microsoft.com/office/drawing/2010/main" w="25400">
                <a:solidFill>
                  <a:srgbClr val="000000"/>
                </a:solidFill>
                <a:miter lim="800000"/>
                <a:headEnd/>
                <a:tailEnd/>
              </a14:hiddenLine>
            </a:ext>
          </a:extLst>
        </xdr:spPr>
      </xdr:sp>
      <xdr:sp macro="" textlink="">
        <xdr:nvSpPr>
          <xdr:cNvPr id="2854229" name="Rectangle 5">
            <a:extLst>
              <a:ext uri="{FF2B5EF4-FFF2-40B4-BE49-F238E27FC236}">
                <a16:creationId xmlns:a16="http://schemas.microsoft.com/office/drawing/2014/main" id="{00000000-0008-0000-0400-0000558D2B00}"/>
              </a:ext>
            </a:extLst>
          </xdr:cNvPr>
          <xdr:cNvSpPr>
            <a:spLocks noChangeArrowheads="1"/>
          </xdr:cNvSpPr>
        </xdr:nvSpPr>
        <xdr:spPr bwMode="auto">
          <a:xfrm>
            <a:off x="21537" y="0"/>
            <a:ext cx="15815" cy="2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25400">
                <a:solidFill>
                  <a:srgbClr val="000000"/>
                </a:solidFill>
                <a:miter lim="800000"/>
                <a:headEnd/>
                <a:tailEnd/>
              </a14:hiddenLine>
            </a:ext>
          </a:extLst>
        </xdr:spPr>
        <xdr:txBody>
          <a:bodyPr vertOverflow="clip" wrap="square" lIns="36000" tIns="36000" rIns="36000" bIns="36000" anchor="t" upright="1"/>
          <a:lstStyle/>
          <a:p>
            <a:pPr algn="l" rtl="0">
              <a:defRPr sz="1000"/>
            </a:pPr>
            <a:r>
              <a:rPr lang="ru-RU" sz="800" b="0" i="0" u="none" strike="noStrike" baseline="0">
                <a:solidFill>
                  <a:srgbClr val="000000"/>
                </a:solidFill>
                <a:latin typeface="Calibri"/>
                <a:cs typeface="Calibri"/>
              </a:rPr>
              <a:t>До отчетного периода</a:t>
            </a:r>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7</xdr:col>
      <xdr:colOff>238125</xdr:colOff>
      <xdr:row>18</xdr:row>
      <xdr:rowOff>2447924</xdr:rowOff>
    </xdr:from>
    <xdr:to>
      <xdr:col>12</xdr:col>
      <xdr:colOff>914400</xdr:colOff>
      <xdr:row>26</xdr:row>
      <xdr:rowOff>47625</xdr:rowOff>
    </xdr:to>
    <xdr:graphicFrame macro="">
      <xdr:nvGraphicFramePr>
        <xdr:cNvPr id="2870841" name="Chart 1054">
          <a:extLst>
            <a:ext uri="{FF2B5EF4-FFF2-40B4-BE49-F238E27FC236}">
              <a16:creationId xmlns:a16="http://schemas.microsoft.com/office/drawing/2014/main" id="{00000000-0008-0000-0500-000039CE2B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47625</xdr:colOff>
      <xdr:row>0</xdr:row>
      <xdr:rowOff>19050</xdr:rowOff>
    </xdr:from>
    <xdr:to>
      <xdr:col>1</xdr:col>
      <xdr:colOff>904875</xdr:colOff>
      <xdr:row>0</xdr:row>
      <xdr:rowOff>352425</xdr:rowOff>
    </xdr:to>
    <xdr:sp macro="" textlink="">
      <xdr:nvSpPr>
        <xdr:cNvPr id="14769" name="AutoShape 50">
          <a:hlinkClick xmlns:r="http://schemas.openxmlformats.org/officeDocument/2006/relationships" r:id="rId2"/>
          <a:extLst>
            <a:ext uri="{FF2B5EF4-FFF2-40B4-BE49-F238E27FC236}">
              <a16:creationId xmlns:a16="http://schemas.microsoft.com/office/drawing/2014/main" id="{00000000-0008-0000-0500-0000B1390000}"/>
            </a:ext>
          </a:extLst>
        </xdr:cNvPr>
        <xdr:cNvSpPr>
          <a:spLocks noChangeArrowheads="1"/>
        </xdr:cNvSpPr>
      </xdr:nvSpPr>
      <xdr:spPr bwMode="auto">
        <a:xfrm>
          <a:off x="47625" y="19050"/>
          <a:ext cx="866775" cy="333375"/>
        </a:xfrm>
        <a:prstGeom prst="leftArrow">
          <a:avLst>
            <a:gd name="adj1" fmla="val 50000"/>
            <a:gd name="adj2" fmla="val 65000"/>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ru-RU" sz="1000" b="0" i="0" strike="noStrike">
              <a:solidFill>
                <a:srgbClr val="000000"/>
              </a:solidFill>
              <a:latin typeface="Calibri"/>
            </a:rPr>
            <a:t>Меню</a:t>
          </a:r>
          <a:endParaRPr lang="en-US" sz="1000" b="0" i="0" strike="noStrike">
            <a:solidFill>
              <a:srgbClr val="000000"/>
            </a:solidFill>
            <a:latin typeface="Calibri"/>
          </a:endParaRPr>
        </a:p>
      </xdr:txBody>
    </xdr:sp>
    <xdr:clientData/>
  </xdr:twoCellAnchor>
  <xdr:twoCellAnchor>
    <xdr:from>
      <xdr:col>7</xdr:col>
      <xdr:colOff>247650</xdr:colOff>
      <xdr:row>8</xdr:row>
      <xdr:rowOff>9524</xdr:rowOff>
    </xdr:from>
    <xdr:to>
      <xdr:col>12</xdr:col>
      <xdr:colOff>933450</xdr:colOff>
      <xdr:row>16</xdr:row>
      <xdr:rowOff>476249</xdr:rowOff>
    </xdr:to>
    <xdr:graphicFrame macro="">
      <xdr:nvGraphicFramePr>
        <xdr:cNvPr id="9" name="Диаграмма 8">
          <a:extLst>
            <a:ext uri="{FF2B5EF4-FFF2-40B4-BE49-F238E27FC236}">
              <a16:creationId xmlns:a16="http://schemas.microsoft.com/office/drawing/2014/main" id="{00000000-0008-0000-05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219074</xdr:colOff>
      <xdr:row>8</xdr:row>
      <xdr:rowOff>0</xdr:rowOff>
    </xdr:from>
    <xdr:to>
      <xdr:col>5</xdr:col>
      <xdr:colOff>1123949</xdr:colOff>
      <xdr:row>16</xdr:row>
      <xdr:rowOff>504825</xdr:rowOff>
    </xdr:to>
    <xdr:graphicFrame macro="">
      <xdr:nvGraphicFramePr>
        <xdr:cNvPr id="10" name="Chart 1046">
          <a:extLst>
            <a:ext uri="{FF2B5EF4-FFF2-40B4-BE49-F238E27FC236}">
              <a16:creationId xmlns:a16="http://schemas.microsoft.com/office/drawing/2014/main" id="{00000000-0008-0000-05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0</xdr:colOff>
      <xdr:row>19</xdr:row>
      <xdr:rowOff>0</xdr:rowOff>
    </xdr:from>
    <xdr:to>
      <xdr:col>5</xdr:col>
      <xdr:colOff>1123950</xdr:colOff>
      <xdr:row>26</xdr:row>
      <xdr:rowOff>76200</xdr:rowOff>
    </xdr:to>
    <xdr:graphicFrame macro="">
      <xdr:nvGraphicFramePr>
        <xdr:cNvPr id="11" name="Диаграмма 10">
          <a:extLst>
            <a:ext uri="{FF2B5EF4-FFF2-40B4-BE49-F238E27FC236}">
              <a16:creationId xmlns:a16="http://schemas.microsoft.com/office/drawing/2014/main" id="{00000000-0008-0000-05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9525</xdr:colOff>
      <xdr:row>30</xdr:row>
      <xdr:rowOff>9525</xdr:rowOff>
    </xdr:from>
    <xdr:to>
      <xdr:col>5</xdr:col>
      <xdr:colOff>1085850</xdr:colOff>
      <xdr:row>38</xdr:row>
      <xdr:rowOff>114300</xdr:rowOff>
    </xdr:to>
    <xdr:graphicFrame macro="">
      <xdr:nvGraphicFramePr>
        <xdr:cNvPr id="8" name="Диаграмма 7">
          <a:extLst>
            <a:ext uri="{FF2B5EF4-FFF2-40B4-BE49-F238E27FC236}">
              <a16:creationId xmlns:a16="http://schemas.microsoft.com/office/drawing/2014/main" id="{00000000-0008-0000-05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9525</xdr:colOff>
      <xdr:row>0</xdr:row>
      <xdr:rowOff>0</xdr:rowOff>
    </xdr:from>
    <xdr:to>
      <xdr:col>1</xdr:col>
      <xdr:colOff>1057275</xdr:colOff>
      <xdr:row>1</xdr:row>
      <xdr:rowOff>0</xdr:rowOff>
    </xdr:to>
    <xdr:sp macro="" textlink="">
      <xdr:nvSpPr>
        <xdr:cNvPr id="21885" name="AutoShape 50">
          <a:hlinkClick xmlns:r="http://schemas.openxmlformats.org/officeDocument/2006/relationships" r:id="rId1"/>
          <a:extLst>
            <a:ext uri="{FF2B5EF4-FFF2-40B4-BE49-F238E27FC236}">
              <a16:creationId xmlns:a16="http://schemas.microsoft.com/office/drawing/2014/main" id="{00000000-0008-0000-0600-00007D550000}"/>
            </a:ext>
          </a:extLst>
        </xdr:cNvPr>
        <xdr:cNvSpPr>
          <a:spLocks noChangeArrowheads="1"/>
        </xdr:cNvSpPr>
      </xdr:nvSpPr>
      <xdr:spPr bwMode="auto">
        <a:xfrm>
          <a:off x="9525" y="0"/>
          <a:ext cx="771525" cy="333375"/>
        </a:xfrm>
        <a:prstGeom prst="leftArrow">
          <a:avLst>
            <a:gd name="adj1" fmla="val 50000"/>
            <a:gd name="adj2" fmla="val 57857"/>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ru-RU" sz="1000" b="0" i="0" strike="noStrike">
              <a:solidFill>
                <a:srgbClr val="000000"/>
              </a:solidFill>
              <a:latin typeface="Calibri"/>
            </a:rPr>
            <a:t>Меню</a:t>
          </a:r>
          <a:endParaRPr lang="en-US" sz="1000" b="0" i="0" strike="noStrike">
            <a:solidFill>
              <a:srgbClr val="000000"/>
            </a:solidFill>
            <a:latin typeface="Calibri"/>
          </a:endParaRPr>
        </a:p>
      </xdr:txBody>
    </xdr:sp>
    <xdr:clientData/>
  </xdr:twoCellAnchor>
  <xdr:twoCellAnchor>
    <xdr:from>
      <xdr:col>0</xdr:col>
      <xdr:colOff>212910</xdr:colOff>
      <xdr:row>9</xdr:row>
      <xdr:rowOff>0</xdr:rowOff>
    </xdr:from>
    <xdr:to>
      <xdr:col>4</xdr:col>
      <xdr:colOff>952499</xdr:colOff>
      <xdr:row>19</xdr:row>
      <xdr:rowOff>69971</xdr:rowOff>
    </xdr:to>
    <xdr:graphicFrame macro="">
      <xdr:nvGraphicFramePr>
        <xdr:cNvPr id="10" name="Диаграмма 9">
          <a:extLst>
            <a:ext uri="{FF2B5EF4-FFF2-40B4-BE49-F238E27FC236}">
              <a16:creationId xmlns:a16="http://schemas.microsoft.com/office/drawing/2014/main" id="{00000000-0008-0000-0600-00000A000000}"/>
            </a:ext>
            <a:ext uri="{147F2762-F138-4A5C-976F-8EAC2B608ADB}">
              <a16:predDERef xmlns:a16="http://schemas.microsoft.com/office/drawing/2014/main" pred="{00000000-0008-0000-0600-00007D55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5044</xdr:colOff>
      <xdr:row>8</xdr:row>
      <xdr:rowOff>1083650</xdr:rowOff>
    </xdr:from>
    <xdr:to>
      <xdr:col>11</xdr:col>
      <xdr:colOff>0</xdr:colOff>
      <xdr:row>19</xdr:row>
      <xdr:rowOff>67771</xdr:rowOff>
    </xdr:to>
    <xdr:graphicFrame macro="">
      <xdr:nvGraphicFramePr>
        <xdr:cNvPr id="12" name="Диаграмма 11">
          <a:extLst>
            <a:ext uri="{FF2B5EF4-FFF2-40B4-BE49-F238E27FC236}">
              <a16:creationId xmlns:a16="http://schemas.microsoft.com/office/drawing/2014/main" id="{00000000-0008-0000-06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0</xdr:colOff>
      <xdr:row>9</xdr:row>
      <xdr:rowOff>1682</xdr:rowOff>
    </xdr:from>
    <xdr:to>
      <xdr:col>17</xdr:col>
      <xdr:colOff>0</xdr:colOff>
      <xdr:row>19</xdr:row>
      <xdr:rowOff>50362</xdr:rowOff>
    </xdr:to>
    <xdr:graphicFrame macro="">
      <xdr:nvGraphicFramePr>
        <xdr:cNvPr id="13" name="Диаграмма 12">
          <a:extLst>
            <a:ext uri="{FF2B5EF4-FFF2-40B4-BE49-F238E27FC236}">
              <a16:creationId xmlns:a16="http://schemas.microsoft.com/office/drawing/2014/main" id="{00000000-0008-0000-06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19050</xdr:colOff>
      <xdr:row>37</xdr:row>
      <xdr:rowOff>9525</xdr:rowOff>
    </xdr:from>
    <xdr:to>
      <xdr:col>5</xdr:col>
      <xdr:colOff>28575</xdr:colOff>
      <xdr:row>47</xdr:row>
      <xdr:rowOff>66675</xdr:rowOff>
    </xdr:to>
    <xdr:graphicFrame macro="">
      <xdr:nvGraphicFramePr>
        <xdr:cNvPr id="14" name="Диаграмма 13">
          <a:extLst>
            <a:ext uri="{FF2B5EF4-FFF2-40B4-BE49-F238E27FC236}">
              <a16:creationId xmlns:a16="http://schemas.microsoft.com/office/drawing/2014/main" id="{00000000-0008-0000-0600-00000E000000}"/>
            </a:ext>
            <a:ext uri="{147F2762-F138-4A5C-976F-8EAC2B608ADB}">
              <a16:predDERef xmlns:a16="http://schemas.microsoft.com/office/drawing/2014/main" pred="{00000000-0008-0000-06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5</xdr:col>
      <xdr:colOff>0</xdr:colOff>
      <xdr:row>36</xdr:row>
      <xdr:rowOff>628650</xdr:rowOff>
    </xdr:from>
    <xdr:to>
      <xdr:col>10</xdr:col>
      <xdr:colOff>1428750</xdr:colOff>
      <xdr:row>47</xdr:row>
      <xdr:rowOff>66675</xdr:rowOff>
    </xdr:to>
    <xdr:graphicFrame macro="">
      <xdr:nvGraphicFramePr>
        <xdr:cNvPr id="15" name="Диаграмма 14">
          <a:extLst>
            <a:ext uri="{FF2B5EF4-FFF2-40B4-BE49-F238E27FC236}">
              <a16:creationId xmlns:a16="http://schemas.microsoft.com/office/drawing/2014/main" id="{00000000-0008-0000-0600-00000F000000}"/>
            </a:ext>
            <a:ext uri="{147F2762-F138-4A5C-976F-8EAC2B608ADB}">
              <a16:predDERef xmlns:a16="http://schemas.microsoft.com/office/drawing/2014/main" pred="{00000000-0008-0000-06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10</xdr:col>
      <xdr:colOff>1437554</xdr:colOff>
      <xdr:row>36</xdr:row>
      <xdr:rowOff>632114</xdr:rowOff>
    </xdr:from>
    <xdr:to>
      <xdr:col>16</xdr:col>
      <xdr:colOff>2628900</xdr:colOff>
      <xdr:row>47</xdr:row>
      <xdr:rowOff>68356</xdr:rowOff>
    </xdr:to>
    <xdr:graphicFrame macro="">
      <xdr:nvGraphicFramePr>
        <xdr:cNvPr id="16" name="Диаграмма 15">
          <a:extLst>
            <a:ext uri="{FF2B5EF4-FFF2-40B4-BE49-F238E27FC236}">
              <a16:creationId xmlns:a16="http://schemas.microsoft.com/office/drawing/2014/main" id="{00000000-0008-0000-0600-000010000000}"/>
            </a:ext>
            <a:ext uri="{147F2762-F138-4A5C-976F-8EAC2B608ADB}">
              <a16:predDERef xmlns:a16="http://schemas.microsoft.com/office/drawing/2014/main" pred="{00000000-0008-0000-0600-00000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8</xdr:col>
      <xdr:colOff>0</xdr:colOff>
      <xdr:row>20</xdr:row>
      <xdr:rowOff>0</xdr:rowOff>
    </xdr:from>
    <xdr:to>
      <xdr:col>8</xdr:col>
      <xdr:colOff>85725</xdr:colOff>
      <xdr:row>20</xdr:row>
      <xdr:rowOff>0</xdr:rowOff>
    </xdr:to>
    <xdr:grpSp>
      <xdr:nvGrpSpPr>
        <xdr:cNvPr id="3435135" name="Group 41">
          <a:extLst>
            <a:ext uri="{FF2B5EF4-FFF2-40B4-BE49-F238E27FC236}">
              <a16:creationId xmlns:a16="http://schemas.microsoft.com/office/drawing/2014/main" id="{00000000-0008-0000-0700-00007F6A3400}"/>
            </a:ext>
          </a:extLst>
        </xdr:cNvPr>
        <xdr:cNvGrpSpPr>
          <a:grpSpLocks/>
        </xdr:cNvGrpSpPr>
      </xdr:nvGrpSpPr>
      <xdr:grpSpPr bwMode="auto">
        <a:xfrm>
          <a:off x="5556250" y="5577417"/>
          <a:ext cx="85725" cy="0"/>
          <a:chOff x="595" y="540"/>
          <a:chExt cx="9" cy="9"/>
        </a:xfrm>
      </xdr:grpSpPr>
      <xdr:sp macro="" textlink="">
        <xdr:nvSpPr>
          <xdr:cNvPr id="3435146" name="Rectangle 11">
            <a:extLst>
              <a:ext uri="{FF2B5EF4-FFF2-40B4-BE49-F238E27FC236}">
                <a16:creationId xmlns:a16="http://schemas.microsoft.com/office/drawing/2014/main" id="{00000000-0008-0000-0700-00008A6A3400}"/>
              </a:ext>
            </a:extLst>
          </xdr:cNvPr>
          <xdr:cNvSpPr>
            <a:spLocks noChangeArrowheads="1"/>
          </xdr:cNvSpPr>
        </xdr:nvSpPr>
        <xdr:spPr bwMode="auto">
          <a:xfrm>
            <a:off x="595" y="540"/>
            <a:ext cx="9" cy="9"/>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3435147" name="Arc 12">
            <a:extLst>
              <a:ext uri="{FF2B5EF4-FFF2-40B4-BE49-F238E27FC236}">
                <a16:creationId xmlns:a16="http://schemas.microsoft.com/office/drawing/2014/main" id="{00000000-0008-0000-0700-00008B6A3400}"/>
              </a:ext>
            </a:extLst>
          </xdr:cNvPr>
          <xdr:cNvSpPr>
            <a:spLocks/>
          </xdr:cNvSpPr>
        </xdr:nvSpPr>
        <xdr:spPr bwMode="auto">
          <a:xfrm rot="5400000" flipH="1" flipV="1">
            <a:off x="595" y="540"/>
            <a:ext cx="9" cy="9"/>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val="333399"/>
          </a:solidFill>
          <a:ln>
            <a:noFill/>
          </a:ln>
          <a:extLst>
            <a:ext uri="{91240B29-F687-4F45-9708-019B960494DF}">
              <a14:hiddenLine xmlns:a14="http://schemas.microsoft.com/office/drawing/2010/main" w="9525">
                <a:solidFill>
                  <a:srgbClr val="000000"/>
                </a:solidFill>
                <a:round/>
                <a:headEnd/>
                <a:tailEnd/>
              </a14:hiddenLine>
            </a:ext>
          </a:extLst>
        </xdr:spPr>
      </xdr:sp>
    </xdr:grpSp>
    <xdr:clientData/>
  </xdr:twoCellAnchor>
  <xdr:twoCellAnchor>
    <xdr:from>
      <xdr:col>8</xdr:col>
      <xdr:colOff>981075</xdr:colOff>
      <xdr:row>20</xdr:row>
      <xdr:rowOff>0</xdr:rowOff>
    </xdr:from>
    <xdr:to>
      <xdr:col>9</xdr:col>
      <xdr:colOff>9525</xdr:colOff>
      <xdr:row>20</xdr:row>
      <xdr:rowOff>0</xdr:rowOff>
    </xdr:to>
    <xdr:grpSp>
      <xdr:nvGrpSpPr>
        <xdr:cNvPr id="3435136" name="Group 44">
          <a:extLst>
            <a:ext uri="{FF2B5EF4-FFF2-40B4-BE49-F238E27FC236}">
              <a16:creationId xmlns:a16="http://schemas.microsoft.com/office/drawing/2014/main" id="{00000000-0008-0000-0700-0000806A3400}"/>
            </a:ext>
          </a:extLst>
        </xdr:cNvPr>
        <xdr:cNvGrpSpPr>
          <a:grpSpLocks/>
        </xdr:cNvGrpSpPr>
      </xdr:nvGrpSpPr>
      <xdr:grpSpPr bwMode="auto">
        <a:xfrm>
          <a:off x="6537325" y="5577417"/>
          <a:ext cx="86783" cy="0"/>
          <a:chOff x="698" y="540"/>
          <a:chExt cx="9" cy="9"/>
        </a:xfrm>
      </xdr:grpSpPr>
      <xdr:sp macro="" textlink="">
        <xdr:nvSpPr>
          <xdr:cNvPr id="3435144" name="Rectangle 47">
            <a:extLst>
              <a:ext uri="{FF2B5EF4-FFF2-40B4-BE49-F238E27FC236}">
                <a16:creationId xmlns:a16="http://schemas.microsoft.com/office/drawing/2014/main" id="{00000000-0008-0000-0700-0000886A3400}"/>
              </a:ext>
            </a:extLst>
          </xdr:cNvPr>
          <xdr:cNvSpPr>
            <a:spLocks noChangeArrowheads="1"/>
          </xdr:cNvSpPr>
        </xdr:nvSpPr>
        <xdr:spPr bwMode="auto">
          <a:xfrm rot="-5400000" flipH="1" flipV="1">
            <a:off x="698" y="540"/>
            <a:ext cx="9" cy="9"/>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3435145" name="Arc 48">
            <a:extLst>
              <a:ext uri="{FF2B5EF4-FFF2-40B4-BE49-F238E27FC236}">
                <a16:creationId xmlns:a16="http://schemas.microsoft.com/office/drawing/2014/main" id="{00000000-0008-0000-0700-0000896A3400}"/>
              </a:ext>
            </a:extLst>
          </xdr:cNvPr>
          <xdr:cNvSpPr>
            <a:spLocks/>
          </xdr:cNvSpPr>
        </xdr:nvSpPr>
        <xdr:spPr bwMode="auto">
          <a:xfrm>
            <a:off x="698" y="540"/>
            <a:ext cx="9" cy="9"/>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val="333399"/>
          </a:solidFill>
          <a:ln>
            <a:noFill/>
          </a:ln>
          <a:extLst>
            <a:ext uri="{91240B29-F687-4F45-9708-019B960494DF}">
              <a14:hiddenLine xmlns:a14="http://schemas.microsoft.com/office/drawing/2010/main" w="9525">
                <a:solidFill>
                  <a:srgbClr val="000000"/>
                </a:solidFill>
                <a:round/>
                <a:headEnd/>
                <a:tailEnd/>
              </a14:hiddenLine>
            </a:ext>
          </a:extLst>
        </xdr:spPr>
      </xdr:sp>
    </xdr:grpSp>
    <xdr:clientData/>
  </xdr:twoCellAnchor>
  <xdr:twoCellAnchor>
    <xdr:from>
      <xdr:col>6</xdr:col>
      <xdr:colOff>781050</xdr:colOff>
      <xdr:row>20</xdr:row>
      <xdr:rowOff>0</xdr:rowOff>
    </xdr:from>
    <xdr:to>
      <xdr:col>7</xdr:col>
      <xdr:colOff>0</xdr:colOff>
      <xdr:row>20</xdr:row>
      <xdr:rowOff>0</xdr:rowOff>
    </xdr:to>
    <xdr:grpSp>
      <xdr:nvGrpSpPr>
        <xdr:cNvPr id="3435137" name="Group 47">
          <a:extLst>
            <a:ext uri="{FF2B5EF4-FFF2-40B4-BE49-F238E27FC236}">
              <a16:creationId xmlns:a16="http://schemas.microsoft.com/office/drawing/2014/main" id="{00000000-0008-0000-0700-0000816A3400}"/>
            </a:ext>
          </a:extLst>
        </xdr:cNvPr>
        <xdr:cNvGrpSpPr>
          <a:grpSpLocks/>
        </xdr:cNvGrpSpPr>
      </xdr:nvGrpSpPr>
      <xdr:grpSpPr bwMode="auto">
        <a:xfrm>
          <a:off x="5183717" y="5577417"/>
          <a:ext cx="86783" cy="0"/>
          <a:chOff x="698" y="540"/>
          <a:chExt cx="9" cy="9"/>
        </a:xfrm>
      </xdr:grpSpPr>
      <xdr:sp macro="" textlink="">
        <xdr:nvSpPr>
          <xdr:cNvPr id="3435142" name="Rectangle 47">
            <a:extLst>
              <a:ext uri="{FF2B5EF4-FFF2-40B4-BE49-F238E27FC236}">
                <a16:creationId xmlns:a16="http://schemas.microsoft.com/office/drawing/2014/main" id="{00000000-0008-0000-0700-0000866A3400}"/>
              </a:ext>
            </a:extLst>
          </xdr:cNvPr>
          <xdr:cNvSpPr>
            <a:spLocks noChangeArrowheads="1"/>
          </xdr:cNvSpPr>
        </xdr:nvSpPr>
        <xdr:spPr bwMode="auto">
          <a:xfrm rot="-5400000" flipH="1" flipV="1">
            <a:off x="698" y="540"/>
            <a:ext cx="9" cy="9"/>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3435143" name="Arc 48">
            <a:extLst>
              <a:ext uri="{FF2B5EF4-FFF2-40B4-BE49-F238E27FC236}">
                <a16:creationId xmlns:a16="http://schemas.microsoft.com/office/drawing/2014/main" id="{00000000-0008-0000-0700-0000876A3400}"/>
              </a:ext>
            </a:extLst>
          </xdr:cNvPr>
          <xdr:cNvSpPr>
            <a:spLocks/>
          </xdr:cNvSpPr>
        </xdr:nvSpPr>
        <xdr:spPr bwMode="auto">
          <a:xfrm>
            <a:off x="698" y="540"/>
            <a:ext cx="9" cy="9"/>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val="333399"/>
          </a:solidFill>
          <a:ln>
            <a:noFill/>
          </a:ln>
          <a:extLst>
            <a:ext uri="{91240B29-F687-4F45-9708-019B960494DF}">
              <a14:hiddenLine xmlns:a14="http://schemas.microsoft.com/office/drawing/2010/main" w="9525">
                <a:solidFill>
                  <a:srgbClr val="000000"/>
                </a:solidFill>
                <a:round/>
                <a:headEnd/>
                <a:tailEnd/>
              </a14:hiddenLine>
            </a:ext>
          </a:extLst>
        </xdr:spPr>
      </xdr:sp>
    </xdr:grpSp>
    <xdr:clientData/>
  </xdr:twoCellAnchor>
  <xdr:twoCellAnchor>
    <xdr:from>
      <xdr:col>3</xdr:col>
      <xdr:colOff>0</xdr:colOff>
      <xdr:row>20</xdr:row>
      <xdr:rowOff>0</xdr:rowOff>
    </xdr:from>
    <xdr:to>
      <xdr:col>3</xdr:col>
      <xdr:colOff>85725</xdr:colOff>
      <xdr:row>20</xdr:row>
      <xdr:rowOff>0</xdr:rowOff>
    </xdr:to>
    <xdr:grpSp>
      <xdr:nvGrpSpPr>
        <xdr:cNvPr id="3435138" name="Group 50">
          <a:extLst>
            <a:ext uri="{FF2B5EF4-FFF2-40B4-BE49-F238E27FC236}">
              <a16:creationId xmlns:a16="http://schemas.microsoft.com/office/drawing/2014/main" id="{00000000-0008-0000-0700-0000826A3400}"/>
            </a:ext>
          </a:extLst>
        </xdr:cNvPr>
        <xdr:cNvGrpSpPr>
          <a:grpSpLocks/>
        </xdr:cNvGrpSpPr>
      </xdr:nvGrpSpPr>
      <xdr:grpSpPr bwMode="auto">
        <a:xfrm>
          <a:off x="1439333" y="5577417"/>
          <a:ext cx="85725" cy="0"/>
          <a:chOff x="595" y="540"/>
          <a:chExt cx="9" cy="9"/>
        </a:xfrm>
      </xdr:grpSpPr>
      <xdr:sp macro="" textlink="">
        <xdr:nvSpPr>
          <xdr:cNvPr id="3435140" name="Rectangle 11">
            <a:extLst>
              <a:ext uri="{FF2B5EF4-FFF2-40B4-BE49-F238E27FC236}">
                <a16:creationId xmlns:a16="http://schemas.microsoft.com/office/drawing/2014/main" id="{00000000-0008-0000-0700-0000846A3400}"/>
              </a:ext>
            </a:extLst>
          </xdr:cNvPr>
          <xdr:cNvSpPr>
            <a:spLocks noChangeArrowheads="1"/>
          </xdr:cNvSpPr>
        </xdr:nvSpPr>
        <xdr:spPr bwMode="auto">
          <a:xfrm>
            <a:off x="595" y="540"/>
            <a:ext cx="9" cy="9"/>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3435141" name="Arc 12">
            <a:extLst>
              <a:ext uri="{FF2B5EF4-FFF2-40B4-BE49-F238E27FC236}">
                <a16:creationId xmlns:a16="http://schemas.microsoft.com/office/drawing/2014/main" id="{00000000-0008-0000-0700-0000856A3400}"/>
              </a:ext>
            </a:extLst>
          </xdr:cNvPr>
          <xdr:cNvSpPr>
            <a:spLocks/>
          </xdr:cNvSpPr>
        </xdr:nvSpPr>
        <xdr:spPr bwMode="auto">
          <a:xfrm rot="5400000" flipH="1" flipV="1">
            <a:off x="595" y="540"/>
            <a:ext cx="9" cy="9"/>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val="333399"/>
          </a:solidFill>
          <a:ln>
            <a:noFill/>
          </a:ln>
          <a:extLst>
            <a:ext uri="{91240B29-F687-4F45-9708-019B960494DF}">
              <a14:hiddenLine xmlns:a14="http://schemas.microsoft.com/office/drawing/2010/main" w="9525">
                <a:solidFill>
                  <a:srgbClr val="000000"/>
                </a:solidFill>
                <a:round/>
                <a:headEnd/>
                <a:tailEnd/>
              </a14:hiddenLine>
            </a:ext>
          </a:extLst>
        </xdr:spPr>
      </xdr:sp>
    </xdr:grpSp>
    <xdr:clientData/>
  </xdr:twoCellAnchor>
  <xdr:twoCellAnchor>
    <xdr:from>
      <xdr:col>0</xdr:col>
      <xdr:colOff>9525</xdr:colOff>
      <xdr:row>0</xdr:row>
      <xdr:rowOff>76200</xdr:rowOff>
    </xdr:from>
    <xdr:to>
      <xdr:col>1</xdr:col>
      <xdr:colOff>1162050</xdr:colOff>
      <xdr:row>0</xdr:row>
      <xdr:rowOff>419100</xdr:rowOff>
    </xdr:to>
    <xdr:sp macro="" textlink="">
      <xdr:nvSpPr>
        <xdr:cNvPr id="1150121" name="AutoShape 50">
          <a:hlinkClick xmlns:r="http://schemas.openxmlformats.org/officeDocument/2006/relationships" r:id="rId1"/>
          <a:extLst>
            <a:ext uri="{FF2B5EF4-FFF2-40B4-BE49-F238E27FC236}">
              <a16:creationId xmlns:a16="http://schemas.microsoft.com/office/drawing/2014/main" id="{00000000-0008-0000-0700-0000A98C1100}"/>
            </a:ext>
          </a:extLst>
        </xdr:cNvPr>
        <xdr:cNvSpPr>
          <a:spLocks noChangeArrowheads="1"/>
        </xdr:cNvSpPr>
      </xdr:nvSpPr>
      <xdr:spPr bwMode="auto">
        <a:xfrm>
          <a:off x="9525" y="76200"/>
          <a:ext cx="1228725" cy="342900"/>
        </a:xfrm>
        <a:prstGeom prst="leftArrow">
          <a:avLst>
            <a:gd name="adj1" fmla="val 50000"/>
            <a:gd name="adj2" fmla="val 89583"/>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ru-RU" sz="1000" b="0" i="0" strike="noStrike">
              <a:solidFill>
                <a:srgbClr val="000000"/>
              </a:solidFill>
              <a:latin typeface="Calibri"/>
            </a:rPr>
            <a:t>Меню</a:t>
          </a:r>
          <a:endParaRPr lang="en-US" sz="1000" b="0" i="0" strike="noStrike">
            <a:solidFill>
              <a:srgbClr val="000000"/>
            </a:solidFill>
            <a:latin typeface="Calibri"/>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12</xdr:col>
      <xdr:colOff>0</xdr:colOff>
      <xdr:row>6</xdr:row>
      <xdr:rowOff>0</xdr:rowOff>
    </xdr:from>
    <xdr:to>
      <xdr:col>12</xdr:col>
      <xdr:colOff>0</xdr:colOff>
      <xdr:row>6</xdr:row>
      <xdr:rowOff>0</xdr:rowOff>
    </xdr:to>
    <xdr:graphicFrame macro="">
      <xdr:nvGraphicFramePr>
        <xdr:cNvPr id="33518" name="Chart 1">
          <a:extLst>
            <a:ext uri="{FF2B5EF4-FFF2-40B4-BE49-F238E27FC236}">
              <a16:creationId xmlns:a16="http://schemas.microsoft.com/office/drawing/2014/main" id="{00000000-0008-0000-0800-0000EE82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19050</xdr:colOff>
      <xdr:row>0</xdr:row>
      <xdr:rowOff>38100</xdr:rowOff>
    </xdr:from>
    <xdr:to>
      <xdr:col>1</xdr:col>
      <xdr:colOff>819150</xdr:colOff>
      <xdr:row>0</xdr:row>
      <xdr:rowOff>371475</xdr:rowOff>
    </xdr:to>
    <xdr:sp macro="" textlink="">
      <xdr:nvSpPr>
        <xdr:cNvPr id="33131" name="AutoShape 50">
          <a:hlinkClick xmlns:r="http://schemas.openxmlformats.org/officeDocument/2006/relationships" r:id="rId2"/>
          <a:extLst>
            <a:ext uri="{FF2B5EF4-FFF2-40B4-BE49-F238E27FC236}">
              <a16:creationId xmlns:a16="http://schemas.microsoft.com/office/drawing/2014/main" id="{00000000-0008-0000-0800-00006B810000}"/>
            </a:ext>
          </a:extLst>
        </xdr:cNvPr>
        <xdr:cNvSpPr>
          <a:spLocks noChangeArrowheads="1"/>
        </xdr:cNvSpPr>
      </xdr:nvSpPr>
      <xdr:spPr bwMode="auto">
        <a:xfrm>
          <a:off x="19050" y="38100"/>
          <a:ext cx="1076325" cy="333375"/>
        </a:xfrm>
        <a:prstGeom prst="leftArrow">
          <a:avLst>
            <a:gd name="adj1" fmla="val 50000"/>
            <a:gd name="adj2" fmla="val 80714"/>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ru-RU" sz="1000" b="0" i="0" strike="noStrike">
              <a:solidFill>
                <a:srgbClr val="000000"/>
              </a:solidFill>
              <a:latin typeface="Calibri"/>
            </a:rPr>
            <a:t>Меню</a:t>
          </a:r>
          <a:endParaRPr lang="en-US" sz="1000" b="0" i="0" strike="noStrike">
            <a:solidFill>
              <a:srgbClr val="000000"/>
            </a:solidFill>
            <a:latin typeface="Calibri"/>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indexed="51"/>
  </sheetPr>
  <dimension ref="B1:O22"/>
  <sheetViews>
    <sheetView showGridLines="0" showRowColHeaders="0" zoomScale="120" zoomScaleNormal="100" workbookViewId="0">
      <selection activeCell="D32" sqref="D32"/>
    </sheetView>
  </sheetViews>
  <sheetFormatPr defaultColWidth="11" defaultRowHeight="15"/>
  <cols>
    <col min="1" max="1" width="1.140625" customWidth="1"/>
    <col min="2" max="10" width="11.42578125" customWidth="1"/>
    <col min="11" max="11" width="1.7109375" customWidth="1"/>
  </cols>
  <sheetData>
    <row r="1" spans="2:15" ht="25.5" customHeight="1"/>
    <row r="2" spans="2:15" ht="36">
      <c r="B2" s="656" t="str">
        <f>+"Панель показателей:  "&amp;"  "&amp;IF(+'Ввод данных'!B4="Выберите","",'Ввод данных'!B4&amp;" - ")&amp;IF('Ввод данных'!F6="Выберите","",'Ввод данных'!F6)</f>
        <v>Панель показателей:    Кыргызстан - ВИЧ/СПИД/ТБ</v>
      </c>
      <c r="C2" s="656"/>
      <c r="D2" s="656"/>
      <c r="E2" s="656"/>
      <c r="F2" s="656"/>
      <c r="G2" s="656"/>
      <c r="H2" s="656"/>
      <c r="I2" s="656"/>
      <c r="J2" s="656"/>
      <c r="K2" s="656"/>
      <c r="L2" s="656"/>
      <c r="M2" s="656"/>
      <c r="N2" s="1"/>
      <c r="O2" s="1"/>
    </row>
    <row r="4" spans="2:15" ht="21">
      <c r="B4" s="652" t="str">
        <f>+IF('Ввод данных'!F6="Выберите", "",'Ввод данных'!F6) &amp;"  "&amp;+IF('Ввод данных'!F8="Выберите", "", 'Ввод данных'!F8&amp;",  ")&amp;+IF('Ввод данных'!H8="Выберите","",'Ввод данных'!H8)</f>
        <v xml:space="preserve">ВИЧ/СПИД/ТБ  ,  </v>
      </c>
      <c r="C4" s="652"/>
      <c r="D4" s="652"/>
      <c r="E4" s="653"/>
      <c r="F4" s="193"/>
      <c r="G4" s="193"/>
      <c r="H4" s="256" t="str">
        <f>+'Ввод данных'!A6&amp;" "&amp;+'Ввод данных'!B6</f>
        <v>Грант № KGZ-C-UNDP</v>
      </c>
      <c r="I4" s="256"/>
      <c r="J4" s="192"/>
      <c r="K4" s="193"/>
      <c r="L4" s="193"/>
    </row>
    <row r="22" spans="2:12" ht="26.25">
      <c r="B22" s="654" t="s">
        <v>0</v>
      </c>
      <c r="C22" s="655"/>
      <c r="D22" s="655"/>
      <c r="E22" s="655"/>
      <c r="F22" s="655"/>
      <c r="G22" s="655"/>
      <c r="H22" s="655"/>
      <c r="I22" s="655"/>
      <c r="J22" s="655"/>
      <c r="K22" s="655"/>
      <c r="L22" s="655"/>
    </row>
  </sheetData>
  <sheetProtection password="CFC9" sheet="1"/>
  <mergeCells count="3">
    <mergeCell ref="B4:E4"/>
    <mergeCell ref="B22:L22"/>
    <mergeCell ref="B2:M2"/>
  </mergeCells>
  <phoneticPr fontId="30" type="noConversion"/>
  <pageMargins left="0.70866141732283472" right="0.70866141732283472" top="0.74803149606299213" bottom="0.74803149606299213" header="0.31496062992125984" footer="0.31496062992125984"/>
  <pageSetup paperSize="8" orientation="landscape" r:id="rId1"/>
  <headerFooter>
    <oddFooter>&amp;L&amp;F&amp;C&amp;A&amp;R&amp;D</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B2:O144"/>
  <sheetViews>
    <sheetView showGridLines="0" topLeftCell="A16" zoomScale="80" zoomScaleNormal="80" workbookViewId="0">
      <selection activeCell="I28" sqref="I28:I30"/>
    </sheetView>
  </sheetViews>
  <sheetFormatPr defaultColWidth="11" defaultRowHeight="15"/>
  <cols>
    <col min="1" max="1" width="11.42578125" customWidth="1"/>
    <col min="2" max="2" width="16.140625" customWidth="1"/>
    <col min="3" max="3" width="14.7109375" customWidth="1"/>
    <col min="4" max="4" width="15.5703125" customWidth="1"/>
    <col min="5" max="6" width="11.42578125" customWidth="1"/>
    <col min="7" max="7" width="14.42578125" customWidth="1"/>
    <col min="8" max="8" width="35.5703125" customWidth="1"/>
    <col min="9" max="9" width="45.7109375" customWidth="1"/>
    <col min="10" max="10" width="33.5703125" customWidth="1"/>
    <col min="11" max="12" width="11.42578125" customWidth="1"/>
    <col min="13" max="13" width="28.5703125" customWidth="1"/>
    <col min="14" max="14" width="46.42578125" customWidth="1"/>
  </cols>
  <sheetData>
    <row r="2" spans="2:15" ht="25.5" customHeight="1"/>
    <row r="3" spans="2:15" ht="36">
      <c r="B3" s="1242" t="str">
        <f>'Сведения о гранте'!B3:J3</f>
        <v>Панель показателей:  Кыргызстан - ВИЧ/СПИД/ТБ</v>
      </c>
      <c r="C3" s="1242"/>
      <c r="D3" s="1242"/>
      <c r="E3" s="1242"/>
      <c r="F3" s="1242"/>
      <c r="G3" s="1242"/>
      <c r="H3" s="1242"/>
      <c r="I3" s="1"/>
    </row>
    <row r="6" spans="2:15" ht="18.75">
      <c r="B6" s="1243" t="s">
        <v>469</v>
      </c>
      <c r="C6" s="1243"/>
      <c r="D6" s="1243"/>
      <c r="E6" s="1243"/>
      <c r="F6" s="1243"/>
      <c r="G6" s="1243"/>
      <c r="H6" s="1243"/>
    </row>
    <row r="8" spans="2:15" ht="18.75">
      <c r="B8" s="58" t="s">
        <v>470</v>
      </c>
      <c r="C8" s="58" t="s">
        <v>471</v>
      </c>
      <c r="D8" s="58" t="s">
        <v>472</v>
      </c>
      <c r="E8" s="58" t="s">
        <v>473</v>
      </c>
      <c r="F8" s="58" t="s">
        <v>474</v>
      </c>
      <c r="G8" s="58" t="s">
        <v>410</v>
      </c>
      <c r="H8" s="58" t="s">
        <v>475</v>
      </c>
      <c r="I8" s="59" t="s">
        <v>476</v>
      </c>
      <c r="J8" s="59" t="s">
        <v>477</v>
      </c>
      <c r="M8" s="19"/>
      <c r="N8" s="19"/>
      <c r="O8" s="19"/>
    </row>
    <row r="9" spans="2:15">
      <c r="B9" s="301" t="s">
        <v>478</v>
      </c>
      <c r="C9" s="301" t="s">
        <v>478</v>
      </c>
      <c r="D9" s="301" t="s">
        <v>478</v>
      </c>
      <c r="E9" s="301" t="s">
        <v>478</v>
      </c>
      <c r="F9" s="301" t="s">
        <v>478</v>
      </c>
      <c r="G9" s="301" t="s">
        <v>478</v>
      </c>
      <c r="H9" s="301" t="s">
        <v>478</v>
      </c>
      <c r="I9" s="302" t="s">
        <v>478</v>
      </c>
      <c r="J9" s="301" t="s">
        <v>478</v>
      </c>
      <c r="M9" s="19"/>
      <c r="N9" s="19"/>
      <c r="O9" s="19"/>
    </row>
    <row r="10" spans="2:15">
      <c r="B10" s="54" t="s">
        <v>265</v>
      </c>
      <c r="C10" s="54" t="s">
        <v>147</v>
      </c>
      <c r="D10" s="54" t="s">
        <v>479</v>
      </c>
      <c r="E10" s="54" t="s">
        <v>480</v>
      </c>
      <c r="F10" s="54" t="s">
        <v>150</v>
      </c>
      <c r="G10" s="289" t="s">
        <v>130</v>
      </c>
      <c r="H10" s="57" t="s">
        <v>481</v>
      </c>
      <c r="I10" s="25" t="s">
        <v>482</v>
      </c>
      <c r="J10" s="301" t="s">
        <v>483</v>
      </c>
      <c r="M10" s="19"/>
      <c r="N10" s="19"/>
      <c r="O10" s="19"/>
    </row>
    <row r="11" spans="2:15">
      <c r="B11" s="54" t="s">
        <v>484</v>
      </c>
      <c r="C11" s="54" t="s">
        <v>485</v>
      </c>
      <c r="D11" s="54" t="s">
        <v>486</v>
      </c>
      <c r="E11" s="54" t="s">
        <v>487</v>
      </c>
      <c r="F11" s="54" t="s">
        <v>135</v>
      </c>
      <c r="G11" s="289" t="s">
        <v>488</v>
      </c>
      <c r="H11" s="57" t="s">
        <v>489</v>
      </c>
      <c r="I11" s="25" t="s">
        <v>490</v>
      </c>
      <c r="J11" s="301" t="s">
        <v>491</v>
      </c>
      <c r="M11" s="19"/>
      <c r="N11" s="19"/>
      <c r="O11" s="19"/>
    </row>
    <row r="12" spans="2:15">
      <c r="B12" s="54" t="s">
        <v>228</v>
      </c>
      <c r="D12" s="54" t="s">
        <v>492</v>
      </c>
      <c r="E12" s="54" t="s">
        <v>493</v>
      </c>
      <c r="F12" s="54" t="s">
        <v>151</v>
      </c>
      <c r="G12" s="289" t="s">
        <v>494</v>
      </c>
      <c r="H12" s="57" t="s">
        <v>495</v>
      </c>
      <c r="I12" s="25" t="s">
        <v>496</v>
      </c>
      <c r="J12" s="301" t="s">
        <v>497</v>
      </c>
      <c r="M12" s="167"/>
      <c r="N12" s="19"/>
      <c r="O12" s="19"/>
    </row>
    <row r="13" spans="2:15">
      <c r="B13" s="54" t="s">
        <v>120</v>
      </c>
      <c r="D13" s="54" t="s">
        <v>498</v>
      </c>
      <c r="E13" s="55"/>
      <c r="F13" s="54" t="s">
        <v>152</v>
      </c>
      <c r="G13" s="289" t="s">
        <v>499</v>
      </c>
      <c r="H13" s="57" t="s">
        <v>500</v>
      </c>
      <c r="I13" s="25" t="s">
        <v>501</v>
      </c>
      <c r="J13" s="301" t="s">
        <v>502</v>
      </c>
      <c r="M13" s="167"/>
      <c r="N13" s="19"/>
      <c r="O13" s="19"/>
    </row>
    <row r="14" spans="2:15">
      <c r="B14" s="54" t="s">
        <v>503</v>
      </c>
      <c r="D14" s="54" t="s">
        <v>504</v>
      </c>
      <c r="F14" s="54" t="s">
        <v>153</v>
      </c>
      <c r="G14" s="289" t="s">
        <v>505</v>
      </c>
      <c r="H14" s="57" t="s">
        <v>506</v>
      </c>
      <c r="I14" s="25" t="s">
        <v>507</v>
      </c>
      <c r="J14" s="301" t="s">
        <v>508</v>
      </c>
      <c r="M14" s="167"/>
      <c r="N14" s="19"/>
      <c r="O14" s="19"/>
    </row>
    <row r="15" spans="2:15">
      <c r="D15" s="54" t="s">
        <v>509</v>
      </c>
      <c r="F15" s="54" t="s">
        <v>154</v>
      </c>
      <c r="H15" s="57" t="s">
        <v>510</v>
      </c>
      <c r="I15" s="25" t="s">
        <v>511</v>
      </c>
      <c r="J15" s="301" t="s">
        <v>512</v>
      </c>
      <c r="M15" s="167"/>
      <c r="N15" s="19"/>
      <c r="O15" s="19"/>
    </row>
    <row r="16" spans="2:15">
      <c r="D16" s="54" t="s">
        <v>513</v>
      </c>
      <c r="F16" s="54" t="s">
        <v>155</v>
      </c>
      <c r="H16" s="57" t="s">
        <v>514</v>
      </c>
      <c r="I16" s="25" t="s">
        <v>515</v>
      </c>
      <c r="J16" s="301" t="s">
        <v>516</v>
      </c>
      <c r="M16" s="167"/>
      <c r="N16" s="19"/>
      <c r="O16" s="19"/>
    </row>
    <row r="17" spans="4:15">
      <c r="D17" s="54" t="s">
        <v>517</v>
      </c>
      <c r="F17" s="54" t="s">
        <v>156</v>
      </c>
      <c r="H17" s="57" t="s">
        <v>518</v>
      </c>
      <c r="I17" s="25" t="s">
        <v>519</v>
      </c>
      <c r="J17" s="301" t="s">
        <v>520</v>
      </c>
      <c r="M17" s="167"/>
      <c r="N17" s="19"/>
      <c r="O17" s="19"/>
    </row>
    <row r="18" spans="4:15">
      <c r="D18" s="54" t="s">
        <v>521</v>
      </c>
      <c r="F18" s="54" t="s">
        <v>157</v>
      </c>
      <c r="H18" s="57" t="s">
        <v>522</v>
      </c>
      <c r="I18" s="25" t="s">
        <v>523</v>
      </c>
      <c r="J18" s="301" t="s">
        <v>524</v>
      </c>
      <c r="M18" s="167"/>
      <c r="N18" s="19"/>
      <c r="O18" s="19"/>
    </row>
    <row r="19" spans="4:15">
      <c r="D19" s="54" t="s">
        <v>525</v>
      </c>
      <c r="F19" s="54" t="s">
        <v>158</v>
      </c>
      <c r="H19" s="57" t="s">
        <v>526</v>
      </c>
      <c r="I19" s="25" t="s">
        <v>527</v>
      </c>
      <c r="J19" s="301" t="s">
        <v>528</v>
      </c>
      <c r="M19" s="167"/>
      <c r="N19" s="19"/>
      <c r="O19" s="19"/>
    </row>
    <row r="20" spans="4:15">
      <c r="D20" s="56"/>
      <c r="F20" s="54" t="s">
        <v>159</v>
      </c>
      <c r="H20" s="57" t="s">
        <v>128</v>
      </c>
      <c r="I20" s="25" t="s">
        <v>529</v>
      </c>
      <c r="J20" s="301" t="s">
        <v>530</v>
      </c>
      <c r="M20" s="19"/>
      <c r="N20" s="19"/>
      <c r="O20" s="19"/>
    </row>
    <row r="21" spans="4:15">
      <c r="D21" s="554"/>
      <c r="F21" s="54" t="s">
        <v>160</v>
      </c>
      <c r="H21" s="554"/>
      <c r="I21" s="25" t="s">
        <v>531</v>
      </c>
      <c r="J21" s="301" t="s">
        <v>532</v>
      </c>
      <c r="M21" s="19"/>
      <c r="N21" s="19"/>
      <c r="O21" s="19"/>
    </row>
    <row r="22" spans="4:15">
      <c r="H22" s="554"/>
      <c r="I22" s="25" t="s">
        <v>533</v>
      </c>
      <c r="J22" s="301" t="s">
        <v>534</v>
      </c>
      <c r="M22" s="19"/>
      <c r="N22" s="19"/>
      <c r="O22" s="19"/>
    </row>
    <row r="23" spans="4:15">
      <c r="I23" s="25" t="s">
        <v>535</v>
      </c>
      <c r="J23" s="301" t="s">
        <v>536</v>
      </c>
      <c r="M23" s="19"/>
      <c r="N23" s="19"/>
      <c r="O23" s="19"/>
    </row>
    <row r="24" spans="4:15">
      <c r="I24" s="25" t="s">
        <v>537</v>
      </c>
      <c r="J24" s="301" t="s">
        <v>538</v>
      </c>
      <c r="M24" s="19"/>
      <c r="N24" s="19"/>
      <c r="O24" s="19"/>
    </row>
    <row r="25" spans="4:15">
      <c r="I25" s="42"/>
      <c r="J25" s="301" t="s">
        <v>539</v>
      </c>
    </row>
    <row r="26" spans="4:15">
      <c r="I26" s="25" t="s">
        <v>540</v>
      </c>
      <c r="J26" s="301" t="s">
        <v>541</v>
      </c>
    </row>
    <row r="27" spans="4:15">
      <c r="I27" s="25" t="s">
        <v>542</v>
      </c>
      <c r="J27" s="301" t="s">
        <v>543</v>
      </c>
    </row>
    <row r="28" spans="4:15">
      <c r="I28" s="42" t="s">
        <v>544</v>
      </c>
      <c r="J28" s="301" t="s">
        <v>545</v>
      </c>
    </row>
    <row r="29" spans="4:15">
      <c r="I29" s="42" t="s">
        <v>546</v>
      </c>
      <c r="J29" s="301" t="s">
        <v>547</v>
      </c>
    </row>
    <row r="30" spans="4:15">
      <c r="I30" s="42" t="s">
        <v>529</v>
      </c>
      <c r="J30" s="301" t="s">
        <v>548</v>
      </c>
    </row>
    <row r="31" spans="4:15">
      <c r="J31" s="301" t="s">
        <v>549</v>
      </c>
    </row>
    <row r="32" spans="4:15">
      <c r="J32" s="301" t="s">
        <v>550</v>
      </c>
    </row>
    <row r="33" spans="10:10">
      <c r="J33" s="301" t="s">
        <v>551</v>
      </c>
    </row>
    <row r="34" spans="10:10">
      <c r="J34" s="301" t="s">
        <v>552</v>
      </c>
    </row>
    <row r="35" spans="10:10">
      <c r="J35" s="301" t="s">
        <v>553</v>
      </c>
    </row>
    <row r="36" spans="10:10">
      <c r="J36" s="301" t="s">
        <v>553</v>
      </c>
    </row>
    <row r="37" spans="10:10">
      <c r="J37" s="301" t="s">
        <v>554</v>
      </c>
    </row>
    <row r="38" spans="10:10">
      <c r="J38" s="301" t="s">
        <v>555</v>
      </c>
    </row>
    <row r="39" spans="10:10">
      <c r="J39" s="301" t="s">
        <v>556</v>
      </c>
    </row>
    <row r="40" spans="10:10">
      <c r="J40" s="301" t="s">
        <v>557</v>
      </c>
    </row>
    <row r="41" spans="10:10">
      <c r="J41" s="301" t="s">
        <v>558</v>
      </c>
    </row>
    <row r="42" spans="10:10">
      <c r="J42" s="301" t="s">
        <v>559</v>
      </c>
    </row>
    <row r="43" spans="10:10">
      <c r="J43" s="301" t="s">
        <v>560</v>
      </c>
    </row>
    <row r="44" spans="10:10">
      <c r="J44" s="301" t="s">
        <v>561</v>
      </c>
    </row>
    <row r="45" spans="10:10">
      <c r="J45" s="301" t="s">
        <v>562</v>
      </c>
    </row>
    <row r="46" spans="10:10">
      <c r="J46" s="301" t="s">
        <v>563</v>
      </c>
    </row>
    <row r="47" spans="10:10">
      <c r="J47" s="301" t="s">
        <v>564</v>
      </c>
    </row>
    <row r="48" spans="10:10">
      <c r="J48" s="301" t="s">
        <v>565</v>
      </c>
    </row>
    <row r="49" spans="10:10">
      <c r="J49" s="301" t="s">
        <v>566</v>
      </c>
    </row>
    <row r="50" spans="10:10">
      <c r="J50" s="301" t="s">
        <v>567</v>
      </c>
    </row>
    <row r="51" spans="10:10">
      <c r="J51" s="301" t="s">
        <v>568</v>
      </c>
    </row>
    <row r="52" spans="10:10">
      <c r="J52" s="301" t="s">
        <v>569</v>
      </c>
    </row>
    <row r="53" spans="10:10">
      <c r="J53" s="301" t="s">
        <v>570</v>
      </c>
    </row>
    <row r="54" spans="10:10">
      <c r="J54" s="301" t="s">
        <v>571</v>
      </c>
    </row>
    <row r="55" spans="10:10">
      <c r="J55" s="301" t="s">
        <v>572</v>
      </c>
    </row>
    <row r="56" spans="10:10">
      <c r="J56" s="301" t="s">
        <v>573</v>
      </c>
    </row>
    <row r="57" spans="10:10">
      <c r="J57" s="301" t="s">
        <v>574</v>
      </c>
    </row>
    <row r="58" spans="10:10">
      <c r="J58" s="301" t="s">
        <v>575</v>
      </c>
    </row>
    <row r="59" spans="10:10">
      <c r="J59" s="301" t="s">
        <v>576</v>
      </c>
    </row>
    <row r="60" spans="10:10">
      <c r="J60" s="301" t="s">
        <v>577</v>
      </c>
    </row>
    <row r="61" spans="10:10">
      <c r="J61" s="301" t="s">
        <v>578</v>
      </c>
    </row>
    <row r="62" spans="10:10">
      <c r="J62" s="301" t="s">
        <v>579</v>
      </c>
    </row>
    <row r="63" spans="10:10">
      <c r="J63" s="301" t="s">
        <v>580</v>
      </c>
    </row>
    <row r="64" spans="10:10">
      <c r="J64" s="301" t="s">
        <v>581</v>
      </c>
    </row>
    <row r="65" spans="10:10">
      <c r="J65" s="301" t="s">
        <v>582</v>
      </c>
    </row>
    <row r="66" spans="10:10">
      <c r="J66" s="301" t="s">
        <v>583</v>
      </c>
    </row>
    <row r="67" spans="10:10">
      <c r="J67" s="301" t="s">
        <v>584</v>
      </c>
    </row>
    <row r="68" spans="10:10">
      <c r="J68" s="301" t="s">
        <v>585</v>
      </c>
    </row>
    <row r="69" spans="10:10">
      <c r="J69" s="301" t="s">
        <v>586</v>
      </c>
    </row>
    <row r="70" spans="10:10">
      <c r="J70" s="301" t="s">
        <v>587</v>
      </c>
    </row>
    <row r="71" spans="10:10">
      <c r="J71" s="301" t="s">
        <v>588</v>
      </c>
    </row>
    <row r="72" spans="10:10">
      <c r="J72" s="301" t="s">
        <v>589</v>
      </c>
    </row>
    <row r="73" spans="10:10">
      <c r="J73" s="301" t="s">
        <v>590</v>
      </c>
    </row>
    <row r="74" spans="10:10">
      <c r="J74" s="301" t="s">
        <v>591</v>
      </c>
    </row>
    <row r="75" spans="10:10">
      <c r="J75" s="301" t="s">
        <v>592</v>
      </c>
    </row>
    <row r="76" spans="10:10">
      <c r="J76" s="301" t="s">
        <v>114</v>
      </c>
    </row>
    <row r="77" spans="10:10">
      <c r="J77" s="301" t="s">
        <v>593</v>
      </c>
    </row>
    <row r="78" spans="10:10">
      <c r="J78" s="301" t="s">
        <v>594</v>
      </c>
    </row>
    <row r="79" spans="10:10">
      <c r="J79" s="301" t="s">
        <v>595</v>
      </c>
    </row>
    <row r="80" spans="10:10">
      <c r="J80" s="301" t="s">
        <v>596</v>
      </c>
    </row>
    <row r="81" spans="10:10">
      <c r="J81" s="301" t="s">
        <v>597</v>
      </c>
    </row>
    <row r="82" spans="10:10">
      <c r="J82" s="301" t="s">
        <v>598</v>
      </c>
    </row>
    <row r="83" spans="10:10">
      <c r="J83" s="301" t="s">
        <v>599</v>
      </c>
    </row>
    <row r="84" spans="10:10">
      <c r="J84" s="301" t="s">
        <v>600</v>
      </c>
    </row>
    <row r="85" spans="10:10">
      <c r="J85" s="301" t="s">
        <v>601</v>
      </c>
    </row>
    <row r="86" spans="10:10">
      <c r="J86" s="301" t="s">
        <v>602</v>
      </c>
    </row>
    <row r="87" spans="10:10">
      <c r="J87" s="301" t="s">
        <v>603</v>
      </c>
    </row>
    <row r="88" spans="10:10">
      <c r="J88" s="301" t="s">
        <v>604</v>
      </c>
    </row>
    <row r="89" spans="10:10">
      <c r="J89" s="301" t="s">
        <v>605</v>
      </c>
    </row>
    <row r="90" spans="10:10">
      <c r="J90" s="301" t="s">
        <v>606</v>
      </c>
    </row>
    <row r="91" spans="10:10">
      <c r="J91" s="301" t="s">
        <v>607</v>
      </c>
    </row>
    <row r="92" spans="10:10">
      <c r="J92" s="301" t="s">
        <v>608</v>
      </c>
    </row>
    <row r="93" spans="10:10">
      <c r="J93" s="301" t="s">
        <v>609</v>
      </c>
    </row>
    <row r="94" spans="10:10">
      <c r="J94" s="301" t="s">
        <v>610</v>
      </c>
    </row>
    <row r="95" spans="10:10">
      <c r="J95" s="301" t="s">
        <v>611</v>
      </c>
    </row>
    <row r="96" spans="10:10">
      <c r="J96" s="301" t="s">
        <v>612</v>
      </c>
    </row>
    <row r="97" spans="10:10">
      <c r="J97" s="301" t="s">
        <v>613</v>
      </c>
    </row>
    <row r="98" spans="10:10">
      <c r="J98" s="301" t="s">
        <v>614</v>
      </c>
    </row>
    <row r="99" spans="10:10">
      <c r="J99" s="301" t="s">
        <v>615</v>
      </c>
    </row>
    <row r="100" spans="10:10">
      <c r="J100" s="301" t="s">
        <v>616</v>
      </c>
    </row>
    <row r="101" spans="10:10">
      <c r="J101" s="301" t="s">
        <v>617</v>
      </c>
    </row>
    <row r="102" spans="10:10">
      <c r="J102" s="301" t="s">
        <v>618</v>
      </c>
    </row>
    <row r="103" spans="10:10">
      <c r="J103" s="301" t="s">
        <v>619</v>
      </c>
    </row>
    <row r="104" spans="10:10">
      <c r="J104" s="301" t="s">
        <v>620</v>
      </c>
    </row>
    <row r="105" spans="10:10">
      <c r="J105" s="301" t="s">
        <v>621</v>
      </c>
    </row>
    <row r="106" spans="10:10">
      <c r="J106" s="301" t="s">
        <v>622</v>
      </c>
    </row>
    <row r="107" spans="10:10">
      <c r="J107" s="301" t="s">
        <v>623</v>
      </c>
    </row>
    <row r="108" spans="10:10">
      <c r="J108" s="301" t="s">
        <v>624</v>
      </c>
    </row>
    <row r="109" spans="10:10">
      <c r="J109" s="301" t="s">
        <v>625</v>
      </c>
    </row>
    <row r="110" spans="10:10">
      <c r="J110" s="301" t="s">
        <v>626</v>
      </c>
    </row>
    <row r="111" spans="10:10">
      <c r="J111" s="301" t="s">
        <v>627</v>
      </c>
    </row>
    <row r="112" spans="10:10">
      <c r="J112" s="301" t="s">
        <v>628</v>
      </c>
    </row>
    <row r="113" spans="10:10">
      <c r="J113" s="301" t="s">
        <v>629</v>
      </c>
    </row>
    <row r="114" spans="10:10">
      <c r="J114" s="301" t="s">
        <v>630</v>
      </c>
    </row>
    <row r="115" spans="10:10">
      <c r="J115" s="301" t="s">
        <v>631</v>
      </c>
    </row>
    <row r="116" spans="10:10">
      <c r="J116" s="301" t="s">
        <v>632</v>
      </c>
    </row>
    <row r="117" spans="10:10">
      <c r="J117" s="301" t="s">
        <v>633</v>
      </c>
    </row>
    <row r="118" spans="10:10">
      <c r="J118" s="301" t="s">
        <v>634</v>
      </c>
    </row>
    <row r="119" spans="10:10">
      <c r="J119" s="301" t="s">
        <v>635</v>
      </c>
    </row>
    <row r="120" spans="10:10">
      <c r="J120" s="301" t="s">
        <v>636</v>
      </c>
    </row>
    <row r="121" spans="10:10">
      <c r="J121" s="301" t="s">
        <v>637</v>
      </c>
    </row>
    <row r="122" spans="10:10">
      <c r="J122" s="301" t="s">
        <v>638</v>
      </c>
    </row>
    <row r="123" spans="10:10">
      <c r="J123" s="301" t="s">
        <v>639</v>
      </c>
    </row>
    <row r="124" spans="10:10">
      <c r="J124" s="301" t="s">
        <v>640</v>
      </c>
    </row>
    <row r="125" spans="10:10">
      <c r="J125" s="301" t="s">
        <v>641</v>
      </c>
    </row>
    <row r="126" spans="10:10">
      <c r="J126" s="301" t="s">
        <v>642</v>
      </c>
    </row>
    <row r="127" spans="10:10">
      <c r="J127" s="301" t="s">
        <v>643</v>
      </c>
    </row>
    <row r="128" spans="10:10">
      <c r="J128" s="301" t="s">
        <v>644</v>
      </c>
    </row>
    <row r="129" spans="10:10">
      <c r="J129" s="301" t="s">
        <v>645</v>
      </c>
    </row>
    <row r="130" spans="10:10">
      <c r="J130" s="301" t="s">
        <v>646</v>
      </c>
    </row>
    <row r="131" spans="10:10">
      <c r="J131" s="301" t="s">
        <v>647</v>
      </c>
    </row>
    <row r="132" spans="10:10">
      <c r="J132" s="301" t="s">
        <v>648</v>
      </c>
    </row>
    <row r="133" spans="10:10">
      <c r="J133" s="301" t="s">
        <v>649</v>
      </c>
    </row>
    <row r="134" spans="10:10">
      <c r="J134" s="301" t="s">
        <v>650</v>
      </c>
    </row>
    <row r="135" spans="10:10">
      <c r="J135" s="301" t="s">
        <v>651</v>
      </c>
    </row>
    <row r="136" spans="10:10">
      <c r="J136" s="301" t="s">
        <v>652</v>
      </c>
    </row>
    <row r="137" spans="10:10">
      <c r="J137" s="301" t="s">
        <v>653</v>
      </c>
    </row>
    <row r="138" spans="10:10">
      <c r="J138" s="301" t="s">
        <v>654</v>
      </c>
    </row>
    <row r="139" spans="10:10">
      <c r="J139" s="301" t="s">
        <v>655</v>
      </c>
    </row>
    <row r="140" spans="10:10">
      <c r="J140" s="301" t="s">
        <v>656</v>
      </c>
    </row>
    <row r="141" spans="10:10">
      <c r="J141" s="301" t="s">
        <v>657</v>
      </c>
    </row>
    <row r="142" spans="10:10">
      <c r="J142" s="301" t="s">
        <v>658</v>
      </c>
    </row>
    <row r="143" spans="10:10">
      <c r="J143" s="301" t="s">
        <v>659</v>
      </c>
    </row>
    <row r="144" spans="10:10">
      <c r="J144" s="287"/>
    </row>
  </sheetData>
  <mergeCells count="2">
    <mergeCell ref="B3:H3"/>
    <mergeCell ref="B6:H6"/>
  </mergeCells>
  <phoneticPr fontId="30" type="noConversion"/>
  <dataValidations count="1">
    <dataValidation type="list" allowBlank="1" showInputMessage="1" showErrorMessage="1" sqref="M28">
      <formula1>$J$10:$J$143</formula1>
    </dataValidation>
  </dataValidations>
  <pageMargins left="0.7" right="0.7" top="0.75" bottom="0.75" header="0.3" footer="0.3"/>
  <pageSetup orientation="landscape" horizontalDpi="4294967293" r:id="rId1"/>
  <headerFooter>
    <oddFooter>&amp;L&amp;"Calibri,Italic"&amp;8&amp;F: &amp;A</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zoomScaleNormal="100" workbookViewId="0">
      <selection activeCell="N19" sqref="N19"/>
    </sheetView>
  </sheetViews>
  <sheetFormatPr defaultRowHeight="15"/>
  <sheetData>
    <row r="1" spans="1:2">
      <c r="A1" s="68" t="s">
        <v>660</v>
      </c>
      <c r="B1" t="s">
        <v>661</v>
      </c>
    </row>
    <row r="2" spans="1:2">
      <c r="A2" s="68" t="s">
        <v>662</v>
      </c>
      <c r="B2" t="s">
        <v>663</v>
      </c>
    </row>
    <row r="3" spans="1:2">
      <c r="A3" s="68" t="s">
        <v>664</v>
      </c>
      <c r="B3" t="s">
        <v>665</v>
      </c>
    </row>
    <row r="4" spans="1:2">
      <c r="A4" s="68" t="s">
        <v>666</v>
      </c>
      <c r="B4" t="s">
        <v>667</v>
      </c>
    </row>
    <row r="5" spans="1:2">
      <c r="A5" s="68" t="s">
        <v>668</v>
      </c>
      <c r="B5" t="s">
        <v>669</v>
      </c>
    </row>
    <row r="6" spans="1:2">
      <c r="A6" s="68" t="s">
        <v>670</v>
      </c>
      <c r="B6" t="s">
        <v>671</v>
      </c>
    </row>
    <row r="7" spans="1:2">
      <c r="A7" s="68" t="s">
        <v>672</v>
      </c>
      <c r="B7" t="s">
        <v>673</v>
      </c>
    </row>
    <row r="8" spans="1:2">
      <c r="A8" s="68" t="s">
        <v>674</v>
      </c>
      <c r="B8" t="s">
        <v>675</v>
      </c>
    </row>
    <row r="9" spans="1:2">
      <c r="A9" s="68" t="s">
        <v>676</v>
      </c>
      <c r="B9" t="s">
        <v>677</v>
      </c>
    </row>
    <row r="10" spans="1:2">
      <c r="A10" s="68" t="s">
        <v>678</v>
      </c>
      <c r="B10" t="s">
        <v>679</v>
      </c>
    </row>
    <row r="11" spans="1:2">
      <c r="A11" s="68" t="s">
        <v>680</v>
      </c>
      <c r="B11" t="s">
        <v>681</v>
      </c>
    </row>
    <row r="12" spans="1:2">
      <c r="A12" s="68" t="s">
        <v>682</v>
      </c>
      <c r="B12" t="s">
        <v>683</v>
      </c>
    </row>
    <row r="13" spans="1:2">
      <c r="A13" s="68" t="s">
        <v>684</v>
      </c>
      <c r="B13" t="s">
        <v>685</v>
      </c>
    </row>
    <row r="14" spans="1:2">
      <c r="A14" s="68" t="s">
        <v>686</v>
      </c>
      <c r="B14" t="s">
        <v>687</v>
      </c>
    </row>
    <row r="15" spans="1:2">
      <c r="A15" s="68" t="s">
        <v>688</v>
      </c>
      <c r="B15" t="s">
        <v>689</v>
      </c>
    </row>
  </sheetData>
  <phoneticPr fontId="30" type="noConversion"/>
  <pageMargins left="0.7" right="0.7" top="0.75" bottom="0.75" header="0.3" footer="0.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3:L31"/>
  <sheetViews>
    <sheetView workbookViewId="0">
      <selection activeCell="D14" sqref="D14"/>
    </sheetView>
  </sheetViews>
  <sheetFormatPr defaultRowHeight="15"/>
  <cols>
    <col min="2" max="2" width="32.28515625" style="346" customWidth="1"/>
    <col min="3" max="3" width="11.28515625" customWidth="1"/>
    <col min="4" max="4" width="14.7109375" customWidth="1"/>
    <col min="6" max="6" width="14" customWidth="1"/>
    <col min="7" max="7" width="11.5703125" customWidth="1"/>
    <col min="9" max="9" width="27.28515625" customWidth="1"/>
    <col min="11" max="11" width="12" customWidth="1"/>
  </cols>
  <sheetData>
    <row r="3" spans="2:12" ht="23.25">
      <c r="B3" s="343" t="s">
        <v>690</v>
      </c>
      <c r="C3" s="279">
        <v>196425</v>
      </c>
      <c r="D3" s="282">
        <v>10086.190000000002</v>
      </c>
      <c r="I3" s="348"/>
      <c r="J3" s="349"/>
      <c r="K3" s="349"/>
      <c r="L3" s="349"/>
    </row>
    <row r="4" spans="2:12" ht="34.5">
      <c r="B4" s="343" t="s">
        <v>691</v>
      </c>
      <c r="C4" s="279">
        <v>2920215</v>
      </c>
      <c r="D4" s="282">
        <v>1283202.9400000002</v>
      </c>
      <c r="I4" s="350"/>
      <c r="J4" s="351"/>
      <c r="K4" s="351"/>
      <c r="L4" s="351"/>
    </row>
    <row r="5" spans="2:12">
      <c r="B5" s="344" t="s">
        <v>692</v>
      </c>
      <c r="C5" s="280">
        <v>343499</v>
      </c>
      <c r="D5" s="282">
        <v>304251.71999999997</v>
      </c>
    </row>
    <row r="6" spans="2:12" ht="15.75" thickBot="1">
      <c r="B6" s="345" t="s">
        <v>195</v>
      </c>
      <c r="C6" s="285">
        <f>SUM(C3:C5)</f>
        <v>3460139</v>
      </c>
      <c r="D6" s="286">
        <f>SUM(D3:D5)</f>
        <v>1597540.85</v>
      </c>
      <c r="I6" s="354"/>
      <c r="L6" s="355"/>
    </row>
    <row r="7" spans="2:12" ht="57">
      <c r="I7" s="352" t="s">
        <v>693</v>
      </c>
      <c r="L7" s="353"/>
    </row>
    <row r="8" spans="2:12" ht="34.5">
      <c r="I8" s="354" t="s">
        <v>694</v>
      </c>
      <c r="L8" s="359"/>
    </row>
    <row r="9" spans="2:12">
      <c r="I9" s="354" t="s">
        <v>695</v>
      </c>
      <c r="L9" s="355"/>
    </row>
    <row r="10" spans="2:12" ht="15.75" thickBot="1">
      <c r="B10" s="349"/>
      <c r="C10" s="42" t="s">
        <v>696</v>
      </c>
      <c r="D10" s="42" t="s">
        <v>697</v>
      </c>
      <c r="E10" s="42" t="s">
        <v>698</v>
      </c>
      <c r="F10" s="42" t="s">
        <v>699</v>
      </c>
      <c r="G10" s="42"/>
      <c r="I10" s="356"/>
      <c r="J10" s="357">
        <f>SUM(J6:J9)</f>
        <v>0</v>
      </c>
      <c r="K10" s="357">
        <f>SUM(K6:K9)</f>
        <v>0</v>
      </c>
      <c r="L10" s="358"/>
    </row>
    <row r="11" spans="2:12" ht="26.25">
      <c r="B11" s="365" t="s">
        <v>690</v>
      </c>
      <c r="C11" s="361">
        <v>78211</v>
      </c>
      <c r="D11" s="362">
        <f>445269.08+4207.73</f>
        <v>449476.81</v>
      </c>
      <c r="E11" s="363">
        <v>554706</v>
      </c>
      <c r="F11" s="363">
        <v>459562.80000000005</v>
      </c>
      <c r="G11" s="364"/>
    </row>
    <row r="12" spans="2:12" ht="39">
      <c r="B12" s="365" t="s">
        <v>691</v>
      </c>
      <c r="C12" s="361">
        <v>797425.72399999993</v>
      </c>
      <c r="D12" s="362">
        <f>1328985.16+10597.9</f>
        <v>1339583.0599999998</v>
      </c>
      <c r="E12" s="363">
        <v>4906100</v>
      </c>
      <c r="F12" s="363">
        <v>2622785.89</v>
      </c>
      <c r="G12" s="364"/>
    </row>
    <row r="13" spans="2:12">
      <c r="B13" s="366" t="s">
        <v>692</v>
      </c>
      <c r="C13" s="362">
        <v>282670.70082999999</v>
      </c>
      <c r="D13" s="362">
        <f>116992.65-1717</f>
        <v>115275.65</v>
      </c>
      <c r="E13" s="363">
        <v>659696</v>
      </c>
      <c r="F13" s="363">
        <v>419527.37</v>
      </c>
      <c r="G13" s="364"/>
    </row>
    <row r="14" spans="2:12">
      <c r="B14" s="367" t="s">
        <v>195</v>
      </c>
      <c r="C14" s="368">
        <f>SUM(C11:C13)</f>
        <v>1158307.4248299999</v>
      </c>
      <c r="D14" s="368">
        <f>SUM(D11:D13)</f>
        <v>1904335.5199999998</v>
      </c>
      <c r="E14" s="369">
        <f>SUM(E11:E13)</f>
        <v>6120502</v>
      </c>
      <c r="F14" s="369">
        <f>SUM(F11:F13)</f>
        <v>3501876.0600000005</v>
      </c>
      <c r="G14" s="369"/>
    </row>
    <row r="17" spans="2:9">
      <c r="D17" s="360"/>
    </row>
    <row r="18" spans="2:9">
      <c r="B18" s="346" t="s">
        <v>700</v>
      </c>
      <c r="C18">
        <v>1854771.0908137045</v>
      </c>
      <c r="D18">
        <v>1486069.9447738212</v>
      </c>
      <c r="E18">
        <f>SUM(C18:D18)</f>
        <v>3340841.0355875259</v>
      </c>
      <c r="F18">
        <v>1515782.6800000002</v>
      </c>
      <c r="G18">
        <f>F18-D18</f>
        <v>29712.735226179007</v>
      </c>
    </row>
    <row r="19" spans="2:9">
      <c r="B19" s="346" t="s">
        <v>701</v>
      </c>
      <c r="C19">
        <v>64356.800000000003</v>
      </c>
      <c r="D19">
        <v>96678.23</v>
      </c>
      <c r="E19">
        <f t="shared" ref="E19:E20" si="0">SUM(C19:D19)</f>
        <v>161035.03</v>
      </c>
      <c r="F19">
        <v>87839.17</v>
      </c>
      <c r="G19">
        <f>F19-D19</f>
        <v>-8839.0599999999977</v>
      </c>
    </row>
    <row r="20" spans="2:9">
      <c r="B20" s="346" t="s">
        <v>702</v>
      </c>
      <c r="C20">
        <v>1919127.8908137046</v>
      </c>
      <c r="D20">
        <v>1582748.1747738211</v>
      </c>
      <c r="E20">
        <f t="shared" si="0"/>
        <v>3501876.0655875257</v>
      </c>
      <c r="F20">
        <f>SUM(F18:F19)</f>
        <v>1603621.85</v>
      </c>
    </row>
    <row r="21" spans="2:9">
      <c r="D21">
        <v>1603622</v>
      </c>
    </row>
    <row r="22" spans="2:9">
      <c r="D22" s="370">
        <f>D21-D20</f>
        <v>20873.825226178858</v>
      </c>
      <c r="F22" s="360">
        <f>D14+F20</f>
        <v>3507957.37</v>
      </c>
    </row>
    <row r="25" spans="2:9" ht="45">
      <c r="E25" s="347" t="s">
        <v>703</v>
      </c>
      <c r="F25" t="s">
        <v>704</v>
      </c>
      <c r="H25" t="s">
        <v>705</v>
      </c>
    </row>
    <row r="26" spans="2:9">
      <c r="B26" s="346" t="s">
        <v>199</v>
      </c>
      <c r="C26">
        <v>5365504</v>
      </c>
      <c r="D26">
        <v>4274978</v>
      </c>
      <c r="E26">
        <v>9640482</v>
      </c>
      <c r="F26">
        <v>5365504</v>
      </c>
      <c r="G26">
        <f>E26-F26</f>
        <v>4274978</v>
      </c>
      <c r="H26">
        <v>4274978</v>
      </c>
    </row>
    <row r="27" spans="2:9">
      <c r="B27" s="346" t="s">
        <v>200</v>
      </c>
      <c r="C27">
        <v>2778659</v>
      </c>
      <c r="D27">
        <v>1515782.6</v>
      </c>
      <c r="E27">
        <v>4302570</v>
      </c>
      <c r="F27">
        <v>2778659</v>
      </c>
      <c r="G27">
        <f t="shared" ref="G27:G28" si="1">E27-F27</f>
        <v>1523911</v>
      </c>
      <c r="H27">
        <v>1515783</v>
      </c>
      <c r="I27">
        <f>E27-H27</f>
        <v>2786787</v>
      </c>
    </row>
    <row r="28" spans="2:9">
      <c r="B28" s="346" t="s">
        <v>201</v>
      </c>
      <c r="C28">
        <v>146899</v>
      </c>
      <c r="D28">
        <v>87839</v>
      </c>
      <c r="E28">
        <v>228574</v>
      </c>
      <c r="F28">
        <v>146899</v>
      </c>
      <c r="G28">
        <f t="shared" si="1"/>
        <v>81675</v>
      </c>
      <c r="H28">
        <v>87839</v>
      </c>
      <c r="I28">
        <f>E28-H28</f>
        <v>140735</v>
      </c>
    </row>
    <row r="29" spans="2:9">
      <c r="B29" s="346" t="s">
        <v>202</v>
      </c>
      <c r="C29">
        <v>127777.84</v>
      </c>
      <c r="D29">
        <v>93968.860000000015</v>
      </c>
      <c r="E29">
        <v>221747</v>
      </c>
      <c r="F29">
        <v>127777.84</v>
      </c>
      <c r="G29">
        <f>E29-H29</f>
        <v>140735</v>
      </c>
      <c r="H29">
        <v>81012</v>
      </c>
    </row>
    <row r="31" spans="2:9">
      <c r="G31">
        <f>G29-F29</f>
        <v>12957.160000000003</v>
      </c>
    </row>
  </sheetData>
  <pageMargins left="0.7" right="0.7" top="0.75" bottom="0.75" header="0.3" footer="0.3"/>
  <pageSetup paperSize="9" orientation="portrait" verticalDpi="0"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C000"/>
  </sheetPr>
  <dimension ref="A1:V77"/>
  <sheetViews>
    <sheetView showGridLines="0" zoomScale="75" zoomScaleNormal="100" workbookViewId="0">
      <pane ySplit="2" topLeftCell="A15" activePane="bottomLeft" state="frozen"/>
      <selection activeCell="E22" sqref="E22"/>
      <selection pane="bottomLeft" activeCell="E22" sqref="E22:I22"/>
    </sheetView>
  </sheetViews>
  <sheetFormatPr defaultColWidth="11" defaultRowHeight="15"/>
  <cols>
    <col min="1" max="1" width="2.7109375" customWidth="1"/>
    <col min="2" max="2" width="21.42578125" customWidth="1"/>
    <col min="3" max="3" width="11.42578125" customWidth="1"/>
    <col min="4" max="4" width="22.5703125" customWidth="1"/>
    <col min="5" max="5" width="16.42578125" customWidth="1"/>
    <col min="6" max="6" width="15.7109375" customWidth="1"/>
    <col min="7" max="7" width="37.28515625" customWidth="1"/>
    <col min="8" max="8" width="17.28515625" customWidth="1"/>
    <col min="9" max="9" width="71" customWidth="1"/>
    <col min="10" max="10" width="14.140625" customWidth="1"/>
    <col min="11" max="11" width="16" customWidth="1"/>
    <col min="12" max="12" width="33.7109375" customWidth="1"/>
    <col min="13" max="13" width="49.42578125" customWidth="1"/>
    <col min="14" max="14" width="2.5703125" style="33" customWidth="1"/>
    <col min="15" max="15" width="3" style="33" customWidth="1"/>
    <col min="16" max="16" width="2.5703125" customWidth="1"/>
    <col min="17" max="17" width="16.140625" customWidth="1"/>
    <col min="18" max="18" width="13.7109375" customWidth="1"/>
    <col min="19" max="19" width="11.42578125" customWidth="1"/>
    <col min="20" max="20" width="14.85546875" customWidth="1"/>
    <col min="21" max="21" width="16" customWidth="1"/>
    <col min="22" max="22" width="11.42578125" hidden="1" customWidth="1"/>
    <col min="23" max="23" width="15.5703125" customWidth="1"/>
    <col min="24" max="24" width="11.42578125" customWidth="1"/>
    <col min="25" max="25" width="2.28515625" customWidth="1"/>
    <col min="26" max="26" width="1.140625" customWidth="1"/>
    <col min="27" max="27" width="3.28515625" customWidth="1"/>
    <col min="28" max="28" width="17" customWidth="1"/>
    <col min="29" max="29" width="15" customWidth="1"/>
    <col min="30" max="30" width="11.42578125" customWidth="1"/>
    <col min="31" max="31" width="13.5703125" customWidth="1"/>
    <col min="32" max="32" width="16.85546875" customWidth="1"/>
    <col min="33" max="33" width="11.42578125" customWidth="1"/>
    <col min="34" max="34" width="2" customWidth="1"/>
    <col min="35" max="35" width="3.28515625" customWidth="1"/>
    <col min="36" max="36" width="2.28515625" customWidth="1"/>
    <col min="37" max="37" width="40.7109375" customWidth="1"/>
    <col min="38" max="38" width="15.42578125" customWidth="1"/>
  </cols>
  <sheetData>
    <row r="1" spans="1:15" ht="34.5" customHeight="1">
      <c r="A1" s="3"/>
      <c r="B1" s="3"/>
      <c r="C1" s="3"/>
      <c r="D1" s="3"/>
      <c r="E1" s="3"/>
      <c r="F1" s="3"/>
      <c r="G1" s="3"/>
      <c r="H1" s="3"/>
      <c r="I1" s="3"/>
      <c r="J1" s="3"/>
      <c r="K1" s="3"/>
      <c r="L1" s="3"/>
      <c r="M1" s="3"/>
    </row>
    <row r="2" spans="1:15" ht="36" customHeight="1">
      <c r="A2" s="3"/>
      <c r="B2" s="715" t="str">
        <f>+"Панель показателей: "&amp;" "&amp;+IF('Ввод данных'!B4="Выберите","",'Ввод данных'!B4&amp;" - ")&amp;+IF('Ввод данных'!F6="Выберите","",'Ввод данных'!F6)</f>
        <v>Панель показателей:  Кыргызстан - ВИЧ/СПИД/ТБ</v>
      </c>
      <c r="C2" s="715"/>
      <c r="D2" s="715"/>
      <c r="E2" s="715"/>
      <c r="F2" s="715"/>
      <c r="G2" s="715"/>
      <c r="H2" s="715"/>
      <c r="I2" s="715"/>
      <c r="J2" s="715"/>
      <c r="K2" s="715"/>
      <c r="L2" s="715"/>
      <c r="M2" s="715"/>
    </row>
    <row r="3" spans="1:15" ht="15.75" customHeight="1">
      <c r="A3" s="3"/>
      <c r="B3" s="185"/>
      <c r="C3" s="185"/>
      <c r="D3" s="185"/>
      <c r="E3" s="185"/>
      <c r="F3" s="185"/>
      <c r="G3" s="185"/>
      <c r="H3" s="185"/>
      <c r="I3" s="185"/>
      <c r="J3" s="185"/>
      <c r="K3" s="186"/>
      <c r="L3" s="186"/>
      <c r="M3" s="3"/>
    </row>
    <row r="5" spans="1:15" ht="23.25">
      <c r="B5" s="716" t="s">
        <v>1</v>
      </c>
      <c r="C5" s="716"/>
      <c r="D5" s="716"/>
      <c r="E5" s="716"/>
      <c r="F5" s="716"/>
      <c r="G5" s="716"/>
      <c r="H5" s="716"/>
      <c r="I5" s="716"/>
      <c r="J5" s="716"/>
      <c r="K5" s="716"/>
      <c r="L5" s="716"/>
      <c r="M5" s="716"/>
      <c r="N5" s="716"/>
      <c r="O5" s="716"/>
    </row>
    <row r="7" spans="1:15" s="325" customFormat="1" ht="21">
      <c r="A7" s="637"/>
      <c r="B7" s="717" t="s">
        <v>2</v>
      </c>
      <c r="C7" s="718"/>
      <c r="D7" s="719"/>
      <c r="E7" s="717" t="s">
        <v>3</v>
      </c>
      <c r="F7" s="718"/>
      <c r="G7" s="718"/>
      <c r="H7" s="718"/>
      <c r="I7" s="719"/>
      <c r="J7" s="717" t="s">
        <v>4</v>
      </c>
      <c r="K7" s="718"/>
      <c r="L7" s="719"/>
      <c r="M7" s="717" t="s">
        <v>5</v>
      </c>
      <c r="N7" s="718"/>
      <c r="O7" s="719"/>
    </row>
    <row r="8" spans="1:15" ht="117.75" customHeight="1">
      <c r="B8" s="692" t="str">
        <f>+'Ввод данных'!A27</f>
        <v>F1: Бюджет и выплаты Глобальным фондом</v>
      </c>
      <c r="C8" s="723"/>
      <c r="D8" s="724"/>
      <c r="E8" s="720" t="s">
        <v>6</v>
      </c>
      <c r="F8" s="721"/>
      <c r="G8" s="721"/>
      <c r="H8" s="721"/>
      <c r="I8" s="722"/>
      <c r="J8" s="682" t="s">
        <v>7</v>
      </c>
      <c r="K8" s="683"/>
      <c r="L8" s="684"/>
      <c r="M8" s="682" t="s">
        <v>8</v>
      </c>
      <c r="N8" s="683"/>
      <c r="O8" s="684"/>
    </row>
    <row r="9" spans="1:15" ht="117.75" customHeight="1">
      <c r="B9" s="725" t="str">
        <f>+'Ввод данных'!A36</f>
        <v>F2: Бюджет и фактические расходы согласно задачам гранта</v>
      </c>
      <c r="C9" s="726"/>
      <c r="D9" s="727"/>
      <c r="E9" s="712" t="s">
        <v>9</v>
      </c>
      <c r="F9" s="698"/>
      <c r="G9" s="698"/>
      <c r="H9" s="698"/>
      <c r="I9" s="699"/>
      <c r="J9" s="682" t="s">
        <v>10</v>
      </c>
      <c r="K9" s="683"/>
      <c r="L9" s="684"/>
      <c r="M9" s="682" t="s">
        <v>8</v>
      </c>
      <c r="N9" s="683"/>
      <c r="O9" s="684"/>
    </row>
    <row r="10" spans="1:15" ht="247.5" customHeight="1">
      <c r="B10" s="725" t="str">
        <f>+'Ввод данных'!A58</f>
        <v>F3: Выплаты и расходы</v>
      </c>
      <c r="C10" s="726"/>
      <c r="D10" s="727"/>
      <c r="E10" s="712" t="s">
        <v>11</v>
      </c>
      <c r="F10" s="698"/>
      <c r="G10" s="698"/>
      <c r="H10" s="698"/>
      <c r="I10" s="699"/>
      <c r="J10" s="682" t="s">
        <v>12</v>
      </c>
      <c r="K10" s="683"/>
      <c r="L10" s="684"/>
      <c r="M10" s="682" t="s">
        <v>13</v>
      </c>
      <c r="N10" s="683"/>
      <c r="O10" s="684"/>
    </row>
    <row r="11" spans="1:15" ht="252.75" customHeight="1">
      <c r="B11" s="725" t="str">
        <f>+'Ввод данных'!A67</f>
        <v>F4: Последний отчетный и платежный цикл ОР</v>
      </c>
      <c r="C11" s="728"/>
      <c r="D11" s="729"/>
      <c r="E11" s="712" t="s">
        <v>14</v>
      </c>
      <c r="F11" s="698"/>
      <c r="G11" s="698"/>
      <c r="H11" s="698"/>
      <c r="I11" s="699"/>
      <c r="J11" s="682" t="s">
        <v>15</v>
      </c>
      <c r="K11" s="683"/>
      <c r="L11" s="684"/>
      <c r="M11" s="682" t="s">
        <v>16</v>
      </c>
      <c r="N11" s="683"/>
      <c r="O11" s="684"/>
    </row>
    <row r="12" spans="1:15" s="19" customFormat="1">
      <c r="B12" s="681"/>
      <c r="C12" s="681"/>
      <c r="D12" s="681"/>
      <c r="E12" s="736"/>
      <c r="F12" s="736"/>
      <c r="G12" s="736"/>
      <c r="H12" s="736"/>
      <c r="I12" s="736"/>
      <c r="J12" s="736"/>
      <c r="K12" s="736"/>
      <c r="L12" s="736"/>
      <c r="M12" s="736"/>
      <c r="N12" s="736"/>
      <c r="O12" s="736"/>
    </row>
    <row r="13" spans="1:15" s="19" customFormat="1">
      <c r="B13" s="680"/>
      <c r="C13" s="680"/>
      <c r="D13" s="680"/>
      <c r="E13" s="685"/>
      <c r="F13" s="685"/>
      <c r="G13" s="685"/>
      <c r="H13" s="685"/>
      <c r="I13" s="685"/>
      <c r="J13" s="685"/>
      <c r="K13" s="685"/>
      <c r="L13" s="685"/>
      <c r="M13" s="685"/>
      <c r="N13" s="685"/>
      <c r="O13" s="685"/>
    </row>
    <row r="14" spans="1:15" s="19" customFormat="1">
      <c r="B14" s="680"/>
      <c r="C14" s="680"/>
      <c r="D14" s="680"/>
      <c r="E14" s="685"/>
      <c r="F14" s="685"/>
      <c r="G14" s="685"/>
      <c r="H14" s="685"/>
      <c r="I14" s="685"/>
      <c r="J14" s="685"/>
      <c r="K14" s="685"/>
      <c r="L14" s="685"/>
      <c r="M14" s="685"/>
      <c r="N14" s="685"/>
      <c r="O14" s="685"/>
    </row>
    <row r="15" spans="1:15" s="19" customFormat="1">
      <c r="B15" s="680"/>
      <c r="C15" s="680"/>
      <c r="D15" s="680"/>
      <c r="E15" s="685"/>
      <c r="F15" s="685"/>
      <c r="G15" s="685"/>
      <c r="H15" s="685"/>
      <c r="I15" s="685"/>
      <c r="J15" s="685"/>
      <c r="K15" s="685"/>
      <c r="L15" s="685"/>
      <c r="M15" s="685"/>
      <c r="N15" s="685"/>
      <c r="O15" s="685"/>
    </row>
    <row r="16" spans="1:15" ht="23.25">
      <c r="B16" s="716" t="s">
        <v>17</v>
      </c>
      <c r="C16" s="716"/>
      <c r="D16" s="716"/>
      <c r="E16" s="716"/>
      <c r="F16" s="716"/>
      <c r="G16" s="716"/>
      <c r="H16" s="716"/>
      <c r="I16" s="716"/>
      <c r="J16" s="716"/>
      <c r="K16" s="716"/>
      <c r="L16" s="716"/>
      <c r="M16" s="716"/>
      <c r="N16" s="716"/>
      <c r="O16" s="716"/>
    </row>
    <row r="18" spans="1:15" ht="21">
      <c r="B18" s="709" t="s">
        <v>2</v>
      </c>
      <c r="C18" s="710"/>
      <c r="D18" s="711"/>
      <c r="E18" s="709" t="s">
        <v>3</v>
      </c>
      <c r="F18" s="710"/>
      <c r="G18" s="710"/>
      <c r="H18" s="710"/>
      <c r="I18" s="711"/>
      <c r="J18" s="709" t="s">
        <v>4</v>
      </c>
      <c r="K18" s="710"/>
      <c r="L18" s="711"/>
      <c r="M18" s="709" t="s">
        <v>18</v>
      </c>
      <c r="N18" s="710"/>
      <c r="O18" s="711"/>
    </row>
    <row r="19" spans="1:15" ht="114" customHeight="1">
      <c r="B19" s="692" t="str">
        <f>+'Ввод данных'!A78</f>
        <v>M1: Статус Предварительных условий (ПУ) и Действий с установленным сроком исполнения (ДУС)</v>
      </c>
      <c r="C19" s="693"/>
      <c r="D19" s="694"/>
      <c r="E19" s="712" t="s">
        <v>19</v>
      </c>
      <c r="F19" s="713"/>
      <c r="G19" s="713"/>
      <c r="H19" s="713"/>
      <c r="I19" s="714"/>
      <c r="J19" s="695" t="s">
        <v>20</v>
      </c>
      <c r="K19" s="696"/>
      <c r="L19" s="697"/>
      <c r="M19" s="695" t="s">
        <v>21</v>
      </c>
      <c r="N19" s="696"/>
      <c r="O19" s="697"/>
    </row>
    <row r="20" spans="1:15" ht="102.75" customHeight="1">
      <c r="B20" s="725" t="str">
        <f>+'Ввод данных'!A87</f>
        <v>M2: Статус ключевых руководящих должностей в структуре ОР</v>
      </c>
      <c r="C20" s="728"/>
      <c r="D20" s="729"/>
      <c r="E20" s="712" t="s">
        <v>22</v>
      </c>
      <c r="F20" s="698"/>
      <c r="G20" s="698"/>
      <c r="H20" s="698"/>
      <c r="I20" s="699"/>
      <c r="J20" s="695" t="s">
        <v>23</v>
      </c>
      <c r="K20" s="696"/>
      <c r="L20" s="697"/>
      <c r="M20" s="695" t="s">
        <v>24</v>
      </c>
      <c r="N20" s="696"/>
      <c r="O20" s="697"/>
    </row>
    <row r="21" spans="1:15" ht="141.75" customHeight="1">
      <c r="B21" s="692" t="str">
        <f>+'Ввод данных'!A94</f>
        <v xml:space="preserve">M3: Контрактные соглашения (СР) </v>
      </c>
      <c r="C21" s="693"/>
      <c r="D21" s="694"/>
      <c r="E21" s="695" t="s">
        <v>25</v>
      </c>
      <c r="F21" s="698"/>
      <c r="G21" s="698"/>
      <c r="H21" s="698"/>
      <c r="I21" s="699"/>
      <c r="J21" s="706" t="s">
        <v>26</v>
      </c>
      <c r="K21" s="707"/>
      <c r="L21" s="708"/>
      <c r="M21" s="695" t="s">
        <v>27</v>
      </c>
      <c r="N21" s="696"/>
      <c r="O21" s="697"/>
    </row>
    <row r="22" spans="1:15" ht="96" customHeight="1">
      <c r="B22" s="692" t="str">
        <f>+'Ввод данных'!A100</f>
        <v>M4: Количество полных отчетов, полученных к установленному сроку</v>
      </c>
      <c r="C22" s="693"/>
      <c r="D22" s="694"/>
      <c r="E22" s="695" t="s">
        <v>28</v>
      </c>
      <c r="F22" s="696"/>
      <c r="G22" s="696"/>
      <c r="H22" s="696"/>
      <c r="I22" s="697"/>
      <c r="J22" s="695" t="s">
        <v>29</v>
      </c>
      <c r="K22" s="696"/>
      <c r="L22" s="697"/>
      <c r="M22" s="695" t="s">
        <v>30</v>
      </c>
      <c r="N22" s="696"/>
      <c r="O22" s="697"/>
    </row>
    <row r="23" spans="1:15" ht="187.5" customHeight="1">
      <c r="B23" s="742" t="str">
        <f>'Ввод данных'!A108</f>
        <v>M5: Бюджет и закупки товаров медицинского назначения, медицинского оборудования,  лекарственных средств и фармацевтических препаратов</v>
      </c>
      <c r="C23" s="743"/>
      <c r="D23" s="744"/>
      <c r="E23" s="730" t="s">
        <v>31</v>
      </c>
      <c r="F23" s="731"/>
      <c r="G23" s="731"/>
      <c r="H23" s="731"/>
      <c r="I23" s="732"/>
      <c r="J23" s="686" t="s">
        <v>32</v>
      </c>
      <c r="K23" s="687"/>
      <c r="L23" s="688"/>
      <c r="M23" s="686" t="s">
        <v>33</v>
      </c>
      <c r="N23" s="687"/>
      <c r="O23" s="688"/>
    </row>
    <row r="24" spans="1:15" ht="72.75" customHeight="1">
      <c r="B24" s="745"/>
      <c r="C24" s="746"/>
      <c r="D24" s="747"/>
      <c r="E24" s="739" t="s">
        <v>34</v>
      </c>
      <c r="F24" s="740"/>
      <c r="G24" s="740"/>
      <c r="H24" s="740"/>
      <c r="I24" s="741"/>
      <c r="J24" s="689"/>
      <c r="K24" s="690"/>
      <c r="L24" s="691"/>
      <c r="M24" s="689"/>
      <c r="N24" s="690"/>
      <c r="O24" s="691"/>
    </row>
    <row r="25" spans="1:15" ht="282.75" customHeight="1">
      <c r="B25" s="692" t="str">
        <f>+'Ввод данных'!A121</f>
        <v>M6: Разница между текущим и резервным запасами</v>
      </c>
      <c r="C25" s="693"/>
      <c r="D25" s="694"/>
      <c r="E25" s="703" t="s">
        <v>35</v>
      </c>
      <c r="F25" s="737"/>
      <c r="G25" s="737"/>
      <c r="H25" s="737"/>
      <c r="I25" s="738"/>
      <c r="J25" s="703" t="s">
        <v>36</v>
      </c>
      <c r="K25" s="704"/>
      <c r="L25" s="705"/>
      <c r="M25" s="700" t="s">
        <v>37</v>
      </c>
      <c r="N25" s="701"/>
      <c r="O25" s="702"/>
    </row>
    <row r="29" spans="1:15" ht="18.75">
      <c r="B29" s="209"/>
    </row>
    <row r="30" spans="1:15" ht="23.25">
      <c r="B30" s="716" t="s">
        <v>38</v>
      </c>
      <c r="C30" s="716"/>
      <c r="D30" s="716"/>
      <c r="E30" s="716"/>
      <c r="F30" s="716"/>
      <c r="G30" s="716"/>
      <c r="H30" s="716"/>
      <c r="I30" s="716"/>
      <c r="J30" s="716"/>
      <c r="K30" s="716"/>
      <c r="L30" s="716"/>
      <c r="M30" s="716"/>
      <c r="N30" s="716"/>
      <c r="O30" s="716"/>
    </row>
    <row r="32" spans="1:15" ht="28.5" customHeight="1">
      <c r="A32" s="207"/>
      <c r="B32" s="666" t="s">
        <v>39</v>
      </c>
      <c r="C32" s="667"/>
      <c r="D32" s="668"/>
      <c r="E32" s="669" t="s">
        <v>40</v>
      </c>
      <c r="F32" s="670"/>
      <c r="G32" s="670"/>
      <c r="H32" s="670"/>
      <c r="I32" s="671"/>
      <c r="J32" s="669" t="s">
        <v>4</v>
      </c>
      <c r="K32" s="670"/>
      <c r="L32" s="671"/>
      <c r="M32" s="669" t="s">
        <v>5</v>
      </c>
      <c r="N32" s="670"/>
      <c r="O32" s="671"/>
    </row>
    <row r="33" spans="1:15" ht="61.5" customHeight="1">
      <c r="A33" s="207"/>
      <c r="B33" s="660" t="s">
        <v>41</v>
      </c>
      <c r="C33" s="661"/>
      <c r="D33" s="662"/>
      <c r="E33" s="733" t="s">
        <v>42</v>
      </c>
      <c r="F33" s="734"/>
      <c r="G33" s="734"/>
      <c r="H33" s="734"/>
      <c r="I33" s="735"/>
      <c r="J33" s="657" t="s">
        <v>43</v>
      </c>
      <c r="K33" s="658"/>
      <c r="L33" s="659"/>
      <c r="M33" s="657" t="s">
        <v>44</v>
      </c>
      <c r="N33" s="658"/>
      <c r="O33" s="659"/>
    </row>
    <row r="34" spans="1:15" ht="61.5" customHeight="1">
      <c r="A34" s="207"/>
      <c r="B34" s="660" t="s">
        <v>45</v>
      </c>
      <c r="C34" s="661"/>
      <c r="D34" s="662"/>
      <c r="E34" s="733" t="s">
        <v>46</v>
      </c>
      <c r="F34" s="734"/>
      <c r="G34" s="734"/>
      <c r="H34" s="734"/>
      <c r="I34" s="735"/>
      <c r="J34" s="657" t="s">
        <v>47</v>
      </c>
      <c r="K34" s="658"/>
      <c r="L34" s="659"/>
      <c r="M34" s="657" t="s">
        <v>48</v>
      </c>
      <c r="N34" s="658"/>
      <c r="O34" s="659"/>
    </row>
    <row r="35" spans="1:15" ht="102.75" customHeight="1">
      <c r="A35" s="207"/>
      <c r="B35" s="660" t="s">
        <v>49</v>
      </c>
      <c r="C35" s="661"/>
      <c r="D35" s="662"/>
      <c r="E35" s="733" t="s">
        <v>50</v>
      </c>
      <c r="F35" s="734"/>
      <c r="G35" s="734"/>
      <c r="H35" s="734"/>
      <c r="I35" s="735"/>
      <c r="J35" s="657" t="s">
        <v>51</v>
      </c>
      <c r="K35" s="658"/>
      <c r="L35" s="659"/>
      <c r="M35" s="657" t="s">
        <v>48</v>
      </c>
      <c r="N35" s="658"/>
      <c r="O35" s="659"/>
    </row>
    <row r="36" spans="1:15" ht="74.25" customHeight="1">
      <c r="A36" s="207"/>
      <c r="B36" s="660" t="s">
        <v>52</v>
      </c>
      <c r="C36" s="661"/>
      <c r="D36" s="662"/>
      <c r="E36" s="657" t="s">
        <v>53</v>
      </c>
      <c r="F36" s="658"/>
      <c r="G36" s="658"/>
      <c r="H36" s="658"/>
      <c r="I36" s="659"/>
      <c r="J36" s="657" t="s">
        <v>54</v>
      </c>
      <c r="K36" s="658"/>
      <c r="L36" s="659"/>
      <c r="M36" s="657" t="s">
        <v>55</v>
      </c>
      <c r="N36" s="658"/>
      <c r="O36" s="659"/>
    </row>
    <row r="37" spans="1:15" ht="99.75" customHeight="1">
      <c r="A37" s="207"/>
      <c r="B37" s="660" t="s">
        <v>56</v>
      </c>
      <c r="C37" s="661"/>
      <c r="D37" s="662"/>
      <c r="E37" s="733" t="s">
        <v>57</v>
      </c>
      <c r="F37" s="748"/>
      <c r="G37" s="748"/>
      <c r="H37" s="748"/>
      <c r="I37" s="749"/>
      <c r="J37" s="657" t="s">
        <v>58</v>
      </c>
      <c r="K37" s="658"/>
      <c r="L37" s="659"/>
      <c r="M37" s="657" t="s">
        <v>44</v>
      </c>
      <c r="N37" s="658"/>
      <c r="O37" s="659"/>
    </row>
    <row r="38" spans="1:15" ht="85.5" customHeight="1">
      <c r="A38" s="207"/>
      <c r="B38" s="660" t="s">
        <v>59</v>
      </c>
      <c r="C38" s="661"/>
      <c r="D38" s="662"/>
      <c r="E38" s="733" t="s">
        <v>60</v>
      </c>
      <c r="F38" s="748"/>
      <c r="G38" s="748"/>
      <c r="H38" s="748"/>
      <c r="I38" s="749"/>
      <c r="J38" s="657" t="s">
        <v>61</v>
      </c>
      <c r="K38" s="658"/>
      <c r="L38" s="659"/>
      <c r="M38" s="657" t="s">
        <v>62</v>
      </c>
      <c r="N38" s="658"/>
      <c r="O38" s="659"/>
    </row>
    <row r="39" spans="1:15" ht="94.5" customHeight="1">
      <c r="A39" s="207"/>
      <c r="B39" s="660" t="s">
        <v>63</v>
      </c>
      <c r="C39" s="661"/>
      <c r="D39" s="662"/>
      <c r="E39" s="663" t="s">
        <v>64</v>
      </c>
      <c r="F39" s="664"/>
      <c r="G39" s="664"/>
      <c r="H39" s="664"/>
      <c r="I39" s="665"/>
      <c r="J39" s="657" t="s">
        <v>65</v>
      </c>
      <c r="K39" s="658"/>
      <c r="L39" s="659"/>
      <c r="M39" s="657" t="s">
        <v>66</v>
      </c>
      <c r="N39" s="658"/>
      <c r="O39" s="659"/>
    </row>
    <row r="40" spans="1:15" ht="103.5" customHeight="1">
      <c r="A40" s="207"/>
      <c r="B40" s="660" t="s">
        <v>67</v>
      </c>
      <c r="C40" s="661"/>
      <c r="D40" s="662"/>
      <c r="E40" s="733" t="s">
        <v>68</v>
      </c>
      <c r="F40" s="748"/>
      <c r="G40" s="748"/>
      <c r="H40" s="748"/>
      <c r="I40" s="749"/>
      <c r="J40" s="657" t="s">
        <v>69</v>
      </c>
      <c r="K40" s="658"/>
      <c r="L40" s="659"/>
      <c r="M40" s="657" t="s">
        <v>44</v>
      </c>
      <c r="N40" s="658"/>
      <c r="O40" s="659"/>
    </row>
    <row r="41" spans="1:15" ht="101.25" customHeight="1">
      <c r="A41" s="207"/>
      <c r="B41" s="660" t="s">
        <v>70</v>
      </c>
      <c r="C41" s="661"/>
      <c r="D41" s="662"/>
      <c r="E41" s="657" t="s">
        <v>71</v>
      </c>
      <c r="F41" s="658"/>
      <c r="G41" s="658"/>
      <c r="H41" s="658"/>
      <c r="I41" s="659"/>
      <c r="J41" s="657" t="s">
        <v>72</v>
      </c>
      <c r="K41" s="658"/>
      <c r="L41" s="659"/>
      <c r="M41" s="657" t="s">
        <v>44</v>
      </c>
      <c r="N41" s="658"/>
      <c r="O41" s="659"/>
    </row>
    <row r="42" spans="1:15" ht="94.5" customHeight="1">
      <c r="A42" s="207"/>
      <c r="B42" s="660" t="s">
        <v>73</v>
      </c>
      <c r="C42" s="661"/>
      <c r="D42" s="662"/>
      <c r="E42" s="733" t="s">
        <v>74</v>
      </c>
      <c r="F42" s="748"/>
      <c r="G42" s="748"/>
      <c r="H42" s="748"/>
      <c r="I42" s="749"/>
      <c r="J42" s="657" t="s">
        <v>75</v>
      </c>
      <c r="K42" s="658"/>
      <c r="L42" s="659"/>
      <c r="M42" s="657" t="s">
        <v>44</v>
      </c>
      <c r="N42" s="658"/>
      <c r="O42" s="659"/>
    </row>
    <row r="43" spans="1:15" ht="61.5" customHeight="1">
      <c r="A43" s="207"/>
      <c r="B43" s="660" t="s">
        <v>76</v>
      </c>
      <c r="C43" s="661"/>
      <c r="D43" s="662"/>
      <c r="E43" s="733" t="s">
        <v>77</v>
      </c>
      <c r="F43" s="734"/>
      <c r="G43" s="734"/>
      <c r="H43" s="734"/>
      <c r="I43" s="735"/>
      <c r="J43" s="657" t="s">
        <v>78</v>
      </c>
      <c r="K43" s="658"/>
      <c r="L43" s="659"/>
      <c r="M43" s="657" t="s">
        <v>48</v>
      </c>
      <c r="N43" s="658"/>
      <c r="O43" s="659"/>
    </row>
    <row r="44" spans="1:15" ht="84.75" customHeight="1">
      <c r="A44" s="207"/>
      <c r="B44" s="660" t="s">
        <v>79</v>
      </c>
      <c r="C44" s="661"/>
      <c r="D44" s="662"/>
      <c r="E44" s="733" t="s">
        <v>80</v>
      </c>
      <c r="F44" s="734"/>
      <c r="G44" s="734"/>
      <c r="H44" s="734"/>
      <c r="I44" s="735"/>
      <c r="J44" s="657" t="s">
        <v>81</v>
      </c>
      <c r="K44" s="658"/>
      <c r="L44" s="659"/>
      <c r="M44" s="657" t="s">
        <v>82</v>
      </c>
      <c r="N44" s="658"/>
      <c r="O44" s="659"/>
    </row>
    <row r="45" spans="1:15" ht="94.5" customHeight="1">
      <c r="A45" s="207"/>
      <c r="B45" s="660" t="s">
        <v>83</v>
      </c>
      <c r="C45" s="661"/>
      <c r="D45" s="662"/>
      <c r="E45" s="657" t="s">
        <v>84</v>
      </c>
      <c r="F45" s="658"/>
      <c r="G45" s="658"/>
      <c r="H45" s="658"/>
      <c r="I45" s="659"/>
      <c r="J45" s="657" t="s">
        <v>85</v>
      </c>
      <c r="K45" s="658"/>
      <c r="L45" s="659"/>
      <c r="M45" s="610" t="s">
        <v>86</v>
      </c>
      <c r="N45" s="611"/>
      <c r="O45" s="612"/>
    </row>
    <row r="46" spans="1:15" ht="61.5" customHeight="1">
      <c r="A46" s="207"/>
      <c r="B46" s="666" t="s">
        <v>87</v>
      </c>
      <c r="C46" s="667"/>
      <c r="D46" s="668"/>
      <c r="E46" s="669" t="s">
        <v>40</v>
      </c>
      <c r="F46" s="670"/>
      <c r="G46" s="670"/>
      <c r="H46" s="670"/>
      <c r="I46" s="671"/>
      <c r="J46" s="669" t="s">
        <v>4</v>
      </c>
      <c r="K46" s="670"/>
      <c r="L46" s="671"/>
      <c r="M46" s="669" t="s">
        <v>5</v>
      </c>
      <c r="N46" s="670"/>
      <c r="O46" s="671"/>
    </row>
    <row r="47" spans="1:15" ht="61.5" customHeight="1">
      <c r="A47" s="207"/>
      <c r="B47" s="672" t="s">
        <v>88</v>
      </c>
      <c r="C47" s="673"/>
      <c r="D47" s="674"/>
      <c r="E47" s="657" t="s">
        <v>89</v>
      </c>
      <c r="F47" s="678"/>
      <c r="G47" s="678"/>
      <c r="H47" s="678"/>
      <c r="I47" s="679"/>
      <c r="J47" s="657" t="s">
        <v>90</v>
      </c>
      <c r="K47" s="658"/>
      <c r="L47" s="659"/>
      <c r="M47" s="657" t="s">
        <v>91</v>
      </c>
      <c r="N47" s="658"/>
      <c r="O47" s="659"/>
    </row>
    <row r="48" spans="1:15" ht="78" customHeight="1">
      <c r="A48" s="207"/>
      <c r="B48" s="672" t="s">
        <v>92</v>
      </c>
      <c r="C48" s="673"/>
      <c r="D48" s="674"/>
      <c r="E48" s="657" t="s">
        <v>93</v>
      </c>
      <c r="F48" s="678"/>
      <c r="G48" s="678"/>
      <c r="H48" s="678"/>
      <c r="I48" s="679"/>
      <c r="J48" s="657" t="s">
        <v>90</v>
      </c>
      <c r="K48" s="658"/>
      <c r="L48" s="659"/>
      <c r="M48" s="657" t="s">
        <v>94</v>
      </c>
      <c r="N48" s="658"/>
      <c r="O48" s="659"/>
    </row>
    <row r="49" spans="1:15" ht="78" customHeight="1">
      <c r="A49" s="207"/>
      <c r="B49" s="675" t="s">
        <v>95</v>
      </c>
      <c r="C49" s="676"/>
      <c r="D49" s="677"/>
      <c r="E49" s="657" t="s">
        <v>96</v>
      </c>
      <c r="F49" s="658"/>
      <c r="G49" s="658"/>
      <c r="H49" s="658"/>
      <c r="I49" s="659"/>
      <c r="J49" s="657" t="s">
        <v>90</v>
      </c>
      <c r="K49" s="658"/>
      <c r="L49" s="659"/>
      <c r="M49" s="657" t="s">
        <v>97</v>
      </c>
      <c r="N49" s="658"/>
      <c r="O49" s="659"/>
    </row>
    <row r="50" spans="1:15" ht="78" customHeight="1">
      <c r="A50" s="207"/>
      <c r="B50" s="675" t="s">
        <v>98</v>
      </c>
      <c r="C50" s="676"/>
      <c r="D50" s="677"/>
      <c r="E50" s="657" t="s">
        <v>99</v>
      </c>
      <c r="F50" s="658"/>
      <c r="G50" s="658"/>
      <c r="H50" s="658"/>
      <c r="I50" s="659"/>
      <c r="J50" s="657" t="s">
        <v>100</v>
      </c>
      <c r="K50" s="658"/>
      <c r="L50" s="659"/>
      <c r="M50" s="657" t="s">
        <v>101</v>
      </c>
      <c r="N50" s="658"/>
      <c r="O50" s="659"/>
    </row>
    <row r="51" spans="1:15" ht="78" customHeight="1">
      <c r="A51" s="207"/>
      <c r="B51" s="675" t="s">
        <v>102</v>
      </c>
      <c r="C51" s="676"/>
      <c r="D51" s="677"/>
      <c r="E51" s="657" t="s">
        <v>103</v>
      </c>
      <c r="F51" s="658"/>
      <c r="G51" s="658"/>
      <c r="H51" s="658"/>
      <c r="I51" s="659"/>
      <c r="J51" s="756" t="s">
        <v>104</v>
      </c>
      <c r="K51" s="757"/>
      <c r="L51" s="758"/>
      <c r="M51" s="657" t="s">
        <v>94</v>
      </c>
      <c r="N51" s="658"/>
      <c r="O51" s="659"/>
    </row>
    <row r="52" spans="1:15" ht="78" customHeight="1">
      <c r="A52" s="207"/>
      <c r="B52" s="675" t="s">
        <v>105</v>
      </c>
      <c r="C52" s="676"/>
      <c r="D52" s="677"/>
      <c r="E52" s="657" t="s">
        <v>106</v>
      </c>
      <c r="F52" s="658"/>
      <c r="G52" s="658"/>
      <c r="H52" s="658"/>
      <c r="I52" s="659"/>
      <c r="J52" s="759" t="s">
        <v>107</v>
      </c>
      <c r="K52" s="760"/>
      <c r="L52" s="761"/>
      <c r="M52" s="657" t="s">
        <v>108</v>
      </c>
      <c r="N52" s="658"/>
      <c r="O52" s="659"/>
    </row>
    <row r="53" spans="1:15" ht="2.25" hidden="1" customHeight="1">
      <c r="A53" s="207"/>
      <c r="B53" s="750"/>
      <c r="C53" s="751"/>
      <c r="D53" s="752"/>
      <c r="E53" s="753"/>
      <c r="F53" s="754"/>
      <c r="G53" s="754"/>
      <c r="H53" s="754"/>
      <c r="I53" s="755"/>
      <c r="J53" s="657"/>
      <c r="K53" s="658"/>
      <c r="L53" s="659"/>
      <c r="M53" s="657"/>
      <c r="N53" s="658"/>
      <c r="O53" s="659"/>
    </row>
    <row r="54" spans="1:15" ht="3.75" customHeight="1">
      <c r="A54" s="207"/>
      <c r="B54" s="750"/>
      <c r="C54" s="751"/>
      <c r="D54" s="752"/>
      <c r="E54" s="733"/>
      <c r="F54" s="734"/>
      <c r="G54" s="734"/>
      <c r="H54" s="734"/>
      <c r="I54" s="735"/>
      <c r="J54" s="657"/>
      <c r="K54" s="658"/>
      <c r="L54" s="659"/>
      <c r="M54" s="657"/>
      <c r="N54" s="658"/>
      <c r="O54" s="659"/>
    </row>
    <row r="55" spans="1:15" ht="14.25" customHeight="1">
      <c r="A55" s="207"/>
      <c r="B55" s="750"/>
      <c r="C55" s="778"/>
      <c r="D55" s="779"/>
      <c r="E55" s="733"/>
      <c r="F55" s="780"/>
      <c r="G55" s="780"/>
      <c r="H55" s="780"/>
      <c r="I55" s="781"/>
      <c r="J55" s="657"/>
      <c r="K55" s="764"/>
      <c r="L55" s="765"/>
      <c r="M55" s="610"/>
      <c r="N55" s="611"/>
      <c r="O55" s="612"/>
    </row>
    <row r="56" spans="1:15" ht="119.25" hidden="1" customHeight="1">
      <c r="A56" s="207"/>
      <c r="B56" s="750"/>
      <c r="C56" s="778"/>
      <c r="D56" s="779"/>
      <c r="E56" s="766"/>
      <c r="F56" s="767"/>
      <c r="G56" s="767"/>
      <c r="H56" s="767"/>
      <c r="I56" s="768"/>
      <c r="J56" s="657"/>
      <c r="K56" s="764"/>
      <c r="L56" s="765"/>
      <c r="M56" s="657"/>
      <c r="N56" s="764"/>
      <c r="O56" s="765"/>
    </row>
    <row r="57" spans="1:15" ht="88.5" hidden="1" customHeight="1">
      <c r="A57" s="207"/>
      <c r="B57" s="750"/>
      <c r="C57" s="778"/>
      <c r="D57" s="779"/>
      <c r="E57" s="733"/>
      <c r="F57" s="762"/>
      <c r="G57" s="762"/>
      <c r="H57" s="762"/>
      <c r="I57" s="763"/>
      <c r="J57" s="657"/>
      <c r="K57" s="764"/>
      <c r="L57" s="765"/>
      <c r="M57" s="610"/>
      <c r="N57" s="611"/>
      <c r="O57" s="612"/>
    </row>
    <row r="58" spans="1:15" ht="30" customHeight="1">
      <c r="B58" s="775" t="s">
        <v>109</v>
      </c>
      <c r="C58" s="776"/>
      <c r="D58" s="777"/>
      <c r="E58" s="772" t="s">
        <v>3</v>
      </c>
      <c r="F58" s="773"/>
      <c r="G58" s="773"/>
      <c r="H58" s="773"/>
      <c r="I58" s="774"/>
      <c r="J58" s="772" t="s">
        <v>4</v>
      </c>
      <c r="K58" s="773"/>
      <c r="L58" s="774"/>
      <c r="M58" s="772" t="s">
        <v>5</v>
      </c>
      <c r="N58" s="773"/>
      <c r="O58" s="774"/>
    </row>
    <row r="59" spans="1:15" ht="33.75" customHeight="1">
      <c r="B59" s="205"/>
      <c r="C59" s="613"/>
      <c r="D59" s="613"/>
      <c r="E59" s="200"/>
      <c r="F59" s="202"/>
      <c r="G59" s="202"/>
      <c r="H59" s="202"/>
      <c r="I59" s="202"/>
      <c r="J59" s="200"/>
      <c r="K59" s="200"/>
      <c r="L59" s="201"/>
      <c r="M59" s="199"/>
      <c r="N59" s="200"/>
      <c r="O59" s="201"/>
    </row>
    <row r="60" spans="1:15" ht="15.75" customHeight="1">
      <c r="B60" s="782" t="s">
        <v>110</v>
      </c>
      <c r="C60" s="783"/>
      <c r="D60" s="783"/>
      <c r="E60" s="783"/>
      <c r="F60" s="783"/>
      <c r="G60" s="783"/>
      <c r="H60" s="783"/>
      <c r="I60" s="783"/>
      <c r="J60" s="783"/>
      <c r="K60" s="783"/>
      <c r="L60" s="784"/>
      <c r="M60" s="769" t="s">
        <v>111</v>
      </c>
      <c r="N60" s="770"/>
      <c r="O60" s="771"/>
    </row>
    <row r="61" spans="1:15">
      <c r="D61" s="187"/>
    </row>
    <row r="63" spans="1:15">
      <c r="D63" s="187"/>
    </row>
    <row r="64" spans="1:15">
      <c r="D64" s="187"/>
    </row>
    <row r="77" spans="1:1">
      <c r="A77" s="189"/>
    </row>
  </sheetData>
  <mergeCells count="176">
    <mergeCell ref="E57:I57"/>
    <mergeCell ref="M56:O56"/>
    <mergeCell ref="E56:I56"/>
    <mergeCell ref="B34:D34"/>
    <mergeCell ref="E34:I34"/>
    <mergeCell ref="J34:L34"/>
    <mergeCell ref="M60:O60"/>
    <mergeCell ref="M58:O58"/>
    <mergeCell ref="J54:L54"/>
    <mergeCell ref="M53:O53"/>
    <mergeCell ref="J53:L53"/>
    <mergeCell ref="B58:D58"/>
    <mergeCell ref="M54:O54"/>
    <mergeCell ref="E58:I58"/>
    <mergeCell ref="J58:L58"/>
    <mergeCell ref="B55:D55"/>
    <mergeCell ref="B56:D56"/>
    <mergeCell ref="B57:D57"/>
    <mergeCell ref="J57:L57"/>
    <mergeCell ref="E55:I55"/>
    <mergeCell ref="J55:L55"/>
    <mergeCell ref="J56:L56"/>
    <mergeCell ref="B60:L60"/>
    <mergeCell ref="B54:D54"/>
    <mergeCell ref="B53:D53"/>
    <mergeCell ref="E53:I53"/>
    <mergeCell ref="E54:I54"/>
    <mergeCell ref="B43:D43"/>
    <mergeCell ref="E43:I43"/>
    <mergeCell ref="J43:L43"/>
    <mergeCell ref="B36:D36"/>
    <mergeCell ref="E36:I36"/>
    <mergeCell ref="J36:L36"/>
    <mergeCell ref="B38:D38"/>
    <mergeCell ref="E38:I38"/>
    <mergeCell ref="J38:L38"/>
    <mergeCell ref="B42:D42"/>
    <mergeCell ref="E42:I42"/>
    <mergeCell ref="J42:L42"/>
    <mergeCell ref="J51:L51"/>
    <mergeCell ref="J52:L52"/>
    <mergeCell ref="B50:D50"/>
    <mergeCell ref="E50:I50"/>
    <mergeCell ref="J50:L50"/>
    <mergeCell ref="J44:L44"/>
    <mergeCell ref="M50:O50"/>
    <mergeCell ref="J22:L22"/>
    <mergeCell ref="B20:D20"/>
    <mergeCell ref="E20:I20"/>
    <mergeCell ref="E25:I25"/>
    <mergeCell ref="E24:I24"/>
    <mergeCell ref="B22:D22"/>
    <mergeCell ref="B23:D24"/>
    <mergeCell ref="B33:D33"/>
    <mergeCell ref="M36:O36"/>
    <mergeCell ref="B37:D37"/>
    <mergeCell ref="E37:I37"/>
    <mergeCell ref="J37:L37"/>
    <mergeCell ref="B40:D40"/>
    <mergeCell ref="E40:I40"/>
    <mergeCell ref="J40:L40"/>
    <mergeCell ref="E35:I35"/>
    <mergeCell ref="J35:L35"/>
    <mergeCell ref="M35:O35"/>
    <mergeCell ref="M37:O37"/>
    <mergeCell ref="M42:O42"/>
    <mergeCell ref="M43:O43"/>
    <mergeCell ref="B44:D44"/>
    <mergeCell ref="E44:I44"/>
    <mergeCell ref="B11:D11"/>
    <mergeCell ref="E11:I11"/>
    <mergeCell ref="B47:D47"/>
    <mergeCell ref="E23:I23"/>
    <mergeCell ref="E22:I22"/>
    <mergeCell ref="M33:O33"/>
    <mergeCell ref="B30:O30"/>
    <mergeCell ref="B32:D32"/>
    <mergeCell ref="E32:I32"/>
    <mergeCell ref="J32:L32"/>
    <mergeCell ref="M32:O32"/>
    <mergeCell ref="E33:I33"/>
    <mergeCell ref="M18:O18"/>
    <mergeCell ref="J18:L18"/>
    <mergeCell ref="B16:O16"/>
    <mergeCell ref="J33:L33"/>
    <mergeCell ref="B35:D35"/>
    <mergeCell ref="J19:L19"/>
    <mergeCell ref="M11:O11"/>
    <mergeCell ref="J12:L12"/>
    <mergeCell ref="M12:O12"/>
    <mergeCell ref="E12:I12"/>
    <mergeCell ref="M15:O15"/>
    <mergeCell ref="M13:O13"/>
    <mergeCell ref="J14:L14"/>
    <mergeCell ref="M14:O14"/>
    <mergeCell ref="J13:L13"/>
    <mergeCell ref="E13:I13"/>
    <mergeCell ref="M34:O34"/>
    <mergeCell ref="B2:M2"/>
    <mergeCell ref="B5:O5"/>
    <mergeCell ref="M8:O8"/>
    <mergeCell ref="J8:L8"/>
    <mergeCell ref="E7:I7"/>
    <mergeCell ref="B7:D7"/>
    <mergeCell ref="E8:I8"/>
    <mergeCell ref="J7:L7"/>
    <mergeCell ref="M7:O7"/>
    <mergeCell ref="B8:D8"/>
    <mergeCell ref="M9:O9"/>
    <mergeCell ref="B9:D9"/>
    <mergeCell ref="E9:I9"/>
    <mergeCell ref="J9:L9"/>
    <mergeCell ref="J10:L10"/>
    <mergeCell ref="E10:I10"/>
    <mergeCell ref="M10:O10"/>
    <mergeCell ref="B10:D10"/>
    <mergeCell ref="E15:I15"/>
    <mergeCell ref="B15:D15"/>
    <mergeCell ref="B13:D13"/>
    <mergeCell ref="B12:D12"/>
    <mergeCell ref="J11:L11"/>
    <mergeCell ref="E14:I14"/>
    <mergeCell ref="M23:O24"/>
    <mergeCell ref="B25:D25"/>
    <mergeCell ref="M21:O21"/>
    <mergeCell ref="M22:O22"/>
    <mergeCell ref="B21:D21"/>
    <mergeCell ref="E21:I21"/>
    <mergeCell ref="M19:O19"/>
    <mergeCell ref="J23:L24"/>
    <mergeCell ref="J20:L20"/>
    <mergeCell ref="M20:O20"/>
    <mergeCell ref="M25:O25"/>
    <mergeCell ref="J25:L25"/>
    <mergeCell ref="J21:L21"/>
    <mergeCell ref="E18:I18"/>
    <mergeCell ref="J15:L15"/>
    <mergeCell ref="E19:I19"/>
    <mergeCell ref="B18:D18"/>
    <mergeCell ref="B19:D19"/>
    <mergeCell ref="B14:D14"/>
    <mergeCell ref="M52:O52"/>
    <mergeCell ref="B46:D46"/>
    <mergeCell ref="E46:I46"/>
    <mergeCell ref="J46:L46"/>
    <mergeCell ref="M46:O46"/>
    <mergeCell ref="B45:D45"/>
    <mergeCell ref="E45:I45"/>
    <mergeCell ref="J45:L45"/>
    <mergeCell ref="M47:O47"/>
    <mergeCell ref="B48:D48"/>
    <mergeCell ref="J49:L49"/>
    <mergeCell ref="M49:O49"/>
    <mergeCell ref="M51:O51"/>
    <mergeCell ref="B51:D51"/>
    <mergeCell ref="E51:I51"/>
    <mergeCell ref="B52:D52"/>
    <mergeCell ref="E52:I52"/>
    <mergeCell ref="E47:I47"/>
    <mergeCell ref="J47:L47"/>
    <mergeCell ref="M48:O48"/>
    <mergeCell ref="B49:D49"/>
    <mergeCell ref="E48:I48"/>
    <mergeCell ref="J48:L48"/>
    <mergeCell ref="E49:I49"/>
    <mergeCell ref="M44:O44"/>
    <mergeCell ref="M38:O38"/>
    <mergeCell ref="B39:D39"/>
    <mergeCell ref="E39:I39"/>
    <mergeCell ref="J39:L39"/>
    <mergeCell ref="M39:O39"/>
    <mergeCell ref="M40:O40"/>
    <mergeCell ref="B41:D41"/>
    <mergeCell ref="E41:I41"/>
    <mergeCell ref="J41:L41"/>
    <mergeCell ref="M41:O41"/>
  </mergeCells>
  <phoneticPr fontId="30" type="noConversion"/>
  <pageMargins left="0.70866141732283472" right="0.70866141732283472" top="0.74803149606299213" bottom="0.74803149606299213" header="0.31496062992125984" footer="0.31496062992125984"/>
  <pageSetup paperSize="8" orientation="landscape" r:id="rId1"/>
  <headerFooter alignWithMargins="0">
    <oddFooter>&amp;L&amp;F&amp;C&amp;A&amp;RV1.0          &amp;D</oddFooter>
  </headerFooter>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rgb="FFFFC000"/>
  </sheetPr>
  <dimension ref="A1:AI233"/>
  <sheetViews>
    <sheetView showGridLines="0" topLeftCell="A226" zoomScale="85" zoomScaleNormal="85" workbookViewId="0">
      <selection activeCell="I103" sqref="I103"/>
    </sheetView>
  </sheetViews>
  <sheetFormatPr defaultColWidth="11" defaultRowHeight="15"/>
  <cols>
    <col min="1" max="1" width="58.7109375" customWidth="1"/>
    <col min="2" max="2" width="27.140625" customWidth="1"/>
    <col min="3" max="3" width="20" customWidth="1"/>
    <col min="4" max="4" width="17.42578125" customWidth="1"/>
    <col min="5" max="5" width="16.42578125" hidden="1" customWidth="1"/>
    <col min="6" max="6" width="23.85546875" hidden="1" customWidth="1"/>
    <col min="7" max="7" width="12.42578125" hidden="1" customWidth="1"/>
    <col min="8" max="8" width="16.85546875" customWidth="1"/>
    <col min="9" max="9" width="13.5703125" customWidth="1"/>
    <col min="10" max="10" width="14.42578125" customWidth="1"/>
    <col min="11" max="11" width="11.28515625" customWidth="1"/>
    <col min="12" max="12" width="13.42578125" customWidth="1"/>
    <col min="13" max="13" width="11.42578125" style="33" customWidth="1"/>
    <col min="14" max="14" width="15.7109375" style="33" customWidth="1"/>
    <col min="15" max="15" width="15.5703125" customWidth="1"/>
    <col min="16" max="16" width="16.140625" customWidth="1"/>
    <col min="17" max="17" width="13.7109375" customWidth="1"/>
    <col min="18" max="18" width="14.85546875" customWidth="1"/>
    <col min="19" max="19" width="16" customWidth="1"/>
    <col min="20" max="20" width="11.42578125" hidden="1" customWidth="1"/>
    <col min="21" max="21" width="15.5703125" customWidth="1"/>
    <col min="22" max="22" width="11.42578125" customWidth="1"/>
    <col min="23" max="23" width="2.28515625" customWidth="1"/>
    <col min="24" max="24" width="1.140625" customWidth="1"/>
    <col min="25" max="25" width="3.28515625" customWidth="1"/>
    <col min="26" max="26" width="17" customWidth="1"/>
    <col min="27" max="27" width="15" customWidth="1"/>
    <col min="28" max="28" width="11.42578125" customWidth="1"/>
    <col min="29" max="29" width="13.5703125" customWidth="1"/>
    <col min="30" max="30" width="16.85546875" customWidth="1"/>
    <col min="31" max="31" width="11.42578125" customWidth="1"/>
    <col min="32" max="32" width="2" style="33" customWidth="1"/>
    <col min="33" max="33" width="3.28515625" style="33" customWidth="1"/>
    <col min="34" max="34" width="2.28515625" style="33" customWidth="1"/>
    <col min="35" max="35" width="40.7109375" customWidth="1"/>
    <col min="36" max="36" width="15.42578125" customWidth="1"/>
  </cols>
  <sheetData>
    <row r="1" spans="1:12" ht="29.25" customHeight="1">
      <c r="A1" s="3"/>
      <c r="B1" s="909"/>
      <c r="C1" s="909"/>
      <c r="D1" s="3"/>
      <c r="E1" s="3"/>
      <c r="F1" s="3"/>
      <c r="G1" s="3"/>
      <c r="H1" s="3"/>
      <c r="I1" s="3"/>
      <c r="J1" s="3"/>
      <c r="K1" s="3"/>
      <c r="L1" s="3"/>
    </row>
    <row r="2" spans="1:12" ht="15.75" customHeight="1">
      <c r="A2" s="908" t="s">
        <v>112</v>
      </c>
      <c r="B2" s="908"/>
      <c r="C2" s="908"/>
      <c r="D2" s="908"/>
      <c r="E2" s="908"/>
      <c r="F2" s="908"/>
      <c r="G2" s="908"/>
      <c r="H2" s="908"/>
      <c r="I2" s="908"/>
      <c r="J2" s="226"/>
      <c r="K2" s="226"/>
      <c r="L2" s="226"/>
    </row>
    <row r="3" spans="1:12" ht="4.5" customHeight="1">
      <c r="A3" s="3"/>
      <c r="B3" s="3"/>
      <c r="C3" s="3"/>
      <c r="D3" s="3"/>
      <c r="E3" s="3"/>
      <c r="F3" s="3"/>
      <c r="G3" s="3"/>
      <c r="H3" s="3"/>
      <c r="I3" s="3"/>
      <c r="J3" s="3"/>
      <c r="K3" s="3"/>
      <c r="L3" s="3"/>
    </row>
    <row r="4" spans="1:12">
      <c r="A4" s="618" t="s">
        <v>113</v>
      </c>
      <c r="B4" s="910" t="s">
        <v>114</v>
      </c>
      <c r="C4" s="911"/>
      <c r="D4" s="904" t="s">
        <v>115</v>
      </c>
      <c r="E4" s="904"/>
      <c r="F4" s="616" t="s">
        <v>116</v>
      </c>
      <c r="G4" s="621"/>
      <c r="H4" s="621"/>
      <c r="I4" s="617"/>
      <c r="J4" s="3"/>
      <c r="K4" s="3"/>
      <c r="L4" s="3"/>
    </row>
    <row r="5" spans="1:12" ht="3" customHeight="1">
      <c r="A5" s="618"/>
      <c r="B5" s="3"/>
      <c r="C5" s="3"/>
      <c r="D5" s="518"/>
      <c r="E5" s="518"/>
      <c r="F5" s="3"/>
      <c r="G5" s="3"/>
      <c r="H5" s="3"/>
      <c r="I5" s="3"/>
      <c r="J5" s="3"/>
      <c r="K5" s="3"/>
      <c r="L5" s="3"/>
    </row>
    <row r="6" spans="1:12">
      <c r="A6" s="618" t="s">
        <v>117</v>
      </c>
      <c r="B6" s="910" t="s">
        <v>118</v>
      </c>
      <c r="C6" s="911"/>
      <c r="D6" s="904" t="s">
        <v>119</v>
      </c>
      <c r="E6" s="904"/>
      <c r="F6" s="242" t="s">
        <v>120</v>
      </c>
      <c r="G6" s="618" t="s">
        <v>121</v>
      </c>
      <c r="H6" s="912">
        <v>20959824.059999999</v>
      </c>
      <c r="I6" s="913"/>
      <c r="J6" s="3"/>
      <c r="K6" s="3"/>
      <c r="L6" s="3"/>
    </row>
    <row r="7" spans="1:12" ht="3" customHeight="1">
      <c r="A7" s="618"/>
      <c r="B7" s="3"/>
      <c r="C7" s="3"/>
      <c r="D7" s="518"/>
      <c r="E7" s="518"/>
      <c r="F7" s="3"/>
      <c r="G7" s="618"/>
      <c r="H7" s="3"/>
      <c r="I7" s="3"/>
      <c r="J7" s="3"/>
      <c r="K7" s="3"/>
      <c r="L7" s="3"/>
    </row>
    <row r="8" spans="1:12">
      <c r="A8" s="618" t="s">
        <v>122</v>
      </c>
      <c r="B8" s="910" t="s">
        <v>123</v>
      </c>
      <c r="C8" s="911"/>
      <c r="D8" s="218"/>
      <c r="E8" s="622" t="s">
        <v>124</v>
      </c>
      <c r="F8" s="623"/>
      <c r="G8" s="622" t="s">
        <v>125</v>
      </c>
      <c r="H8" s="910"/>
      <c r="I8" s="911"/>
      <c r="J8" s="3"/>
      <c r="K8" s="3"/>
      <c r="L8" s="3"/>
    </row>
    <row r="9" spans="1:12" ht="3" customHeight="1">
      <c r="A9" s="518"/>
      <c r="B9" s="3"/>
      <c r="C9" s="3"/>
      <c r="D9" s="518"/>
      <c r="E9" s="518"/>
      <c r="F9" s="3"/>
      <c r="G9" s="3"/>
      <c r="H9" s="3"/>
      <c r="I9" s="3"/>
      <c r="J9" s="3"/>
      <c r="K9" s="3"/>
      <c r="L9" s="3"/>
    </row>
    <row r="10" spans="1:12">
      <c r="A10" s="618" t="s">
        <v>126</v>
      </c>
      <c r="B10" s="914">
        <v>43282</v>
      </c>
      <c r="C10" s="915"/>
      <c r="D10" s="886" t="s">
        <v>127</v>
      </c>
      <c r="E10" s="885"/>
      <c r="F10" s="910" t="s">
        <v>128</v>
      </c>
      <c r="G10" s="917"/>
      <c r="H10" s="917"/>
      <c r="I10" s="911"/>
      <c r="J10" s="3"/>
      <c r="K10" s="3"/>
      <c r="L10" s="3"/>
    </row>
    <row r="11" spans="1:12" ht="5.25" customHeight="1">
      <c r="A11" s="3"/>
      <c r="B11" s="3"/>
      <c r="C11" s="3"/>
      <c r="D11" s="3"/>
      <c r="E11" s="3"/>
      <c r="F11" s="3"/>
      <c r="G11" s="3"/>
      <c r="H11" s="3"/>
      <c r="I11" s="3"/>
      <c r="J11" s="3"/>
      <c r="K11" s="3"/>
      <c r="L11" s="3"/>
    </row>
    <row r="12" spans="1:12" ht="15" customHeight="1">
      <c r="A12" s="618" t="s">
        <v>129</v>
      </c>
      <c r="B12" s="887" t="s">
        <v>130</v>
      </c>
      <c r="C12" s="887"/>
      <c r="D12" s="886" t="s">
        <v>131</v>
      </c>
      <c r="E12" s="904"/>
      <c r="F12" s="916" t="s">
        <v>132</v>
      </c>
      <c r="G12" s="916"/>
      <c r="H12" s="916"/>
      <c r="I12" s="916"/>
      <c r="J12" s="3"/>
      <c r="K12" s="3"/>
      <c r="L12" s="3"/>
    </row>
    <row r="13" spans="1:12" ht="5.25" customHeight="1">
      <c r="A13" s="3"/>
      <c r="B13" s="3"/>
      <c r="C13" s="3"/>
      <c r="D13" s="3"/>
      <c r="E13" s="3"/>
      <c r="F13" s="3"/>
      <c r="G13" s="3"/>
      <c r="H13" s="3"/>
      <c r="I13" s="3"/>
      <c r="J13" s="3"/>
      <c r="K13" s="3"/>
      <c r="L13" s="3"/>
    </row>
    <row r="14" spans="1:12" ht="15.75" customHeight="1">
      <c r="A14" s="908" t="s">
        <v>133</v>
      </c>
      <c r="B14" s="908"/>
      <c r="C14" s="908"/>
      <c r="D14" s="908"/>
      <c r="E14" s="908"/>
      <c r="F14" s="908"/>
      <c r="G14" s="908"/>
      <c r="H14" s="908"/>
      <c r="I14" s="908"/>
      <c r="J14" s="3"/>
      <c r="K14" s="3"/>
      <c r="L14" s="3"/>
    </row>
    <row r="15" spans="1:12" ht="3" customHeight="1">
      <c r="A15" s="3"/>
      <c r="B15" s="3"/>
      <c r="C15" s="3"/>
      <c r="D15" s="3"/>
      <c r="E15" s="3"/>
      <c r="F15" s="3"/>
      <c r="G15" s="3"/>
      <c r="H15" s="3"/>
      <c r="I15" s="3"/>
      <c r="J15" s="3"/>
      <c r="K15" s="3"/>
      <c r="L15" s="3"/>
    </row>
    <row r="16" spans="1:12">
      <c r="A16" s="618" t="s">
        <v>134</v>
      </c>
      <c r="B16" s="623" t="s">
        <v>135</v>
      </c>
      <c r="C16" s="622" t="s">
        <v>136</v>
      </c>
      <c r="D16" s="340">
        <v>43466</v>
      </c>
      <c r="E16" s="620" t="s">
        <v>137</v>
      </c>
      <c r="F16" s="340">
        <v>43646</v>
      </c>
      <c r="G16" s="886" t="s">
        <v>138</v>
      </c>
      <c r="H16" s="885"/>
      <c r="I16" s="619">
        <v>43720</v>
      </c>
      <c r="J16" s="3"/>
      <c r="K16" s="3"/>
      <c r="L16" s="3"/>
    </row>
    <row r="17" spans="1:33" ht="3" customHeight="1">
      <c r="A17" s="3"/>
      <c r="B17" s="3"/>
      <c r="C17" s="3"/>
      <c r="D17" s="3"/>
      <c r="E17" s="3"/>
      <c r="F17" s="3"/>
      <c r="G17" s="3"/>
      <c r="H17" s="3"/>
      <c r="I17" s="3"/>
      <c r="J17" s="3"/>
      <c r="K17" s="3"/>
      <c r="L17" s="3"/>
    </row>
    <row r="18" spans="1:33">
      <c r="A18" s="884" t="s">
        <v>139</v>
      </c>
      <c r="B18" s="885"/>
      <c r="C18" s="907" t="s">
        <v>123</v>
      </c>
      <c r="D18" s="907"/>
      <c r="E18" s="907"/>
      <c r="F18" s="227"/>
      <c r="G18" s="227"/>
      <c r="H18" s="227"/>
      <c r="I18" s="227"/>
      <c r="J18" s="3"/>
      <c r="K18" s="3"/>
      <c r="L18" s="3"/>
    </row>
    <row r="19" spans="1:33" ht="3" customHeight="1">
      <c r="A19" s="3"/>
      <c r="B19" s="3"/>
      <c r="C19" s="3"/>
      <c r="D19" s="3"/>
      <c r="E19" s="3"/>
      <c r="F19" s="3"/>
      <c r="G19" s="3"/>
      <c r="H19" s="3"/>
      <c r="I19" s="3"/>
      <c r="J19" s="3"/>
      <c r="K19" s="3"/>
      <c r="L19" s="3"/>
    </row>
    <row r="20" spans="1:33" ht="5.25" customHeight="1">
      <c r="A20" s="3"/>
      <c r="B20" s="3"/>
      <c r="C20" s="3"/>
      <c r="D20" s="3"/>
      <c r="E20" s="3"/>
      <c r="F20" s="3"/>
      <c r="G20" s="3"/>
      <c r="H20" s="3"/>
      <c r="I20" s="3"/>
      <c r="J20" s="3"/>
      <c r="K20" s="3"/>
      <c r="L20" s="3"/>
    </row>
    <row r="21" spans="1:33" ht="15.75" customHeight="1">
      <c r="A21" s="908" t="s">
        <v>140</v>
      </c>
      <c r="B21" s="908"/>
      <c r="C21" s="908"/>
      <c r="D21" s="908"/>
      <c r="E21" s="908"/>
      <c r="F21" s="908"/>
      <c r="G21" s="908"/>
      <c r="H21" s="908"/>
      <c r="I21" s="908"/>
      <c r="J21" s="3"/>
      <c r="K21" s="3"/>
      <c r="L21" s="3"/>
    </row>
    <row r="22" spans="1:33">
      <c r="A22" s="518" t="s">
        <v>141</v>
      </c>
      <c r="B22" s="3"/>
      <c r="C22" s="3"/>
      <c r="D22" s="615"/>
      <c r="E22" s="615"/>
      <c r="F22" s="3"/>
      <c r="G22" s="3"/>
      <c r="H22" s="615"/>
      <c r="I22" s="615"/>
      <c r="J22" s="3"/>
      <c r="K22" s="3"/>
      <c r="L22" s="3"/>
    </row>
    <row r="23" spans="1:33" ht="3" customHeight="1">
      <c r="A23" s="3"/>
      <c r="B23" s="3"/>
      <c r="C23" s="3"/>
      <c r="D23" s="3"/>
      <c r="E23" s="3"/>
      <c r="F23" s="3"/>
      <c r="G23" s="3"/>
      <c r="H23" s="3"/>
      <c r="I23" s="3"/>
      <c r="J23" s="3"/>
      <c r="K23" s="3"/>
      <c r="L23" s="3"/>
    </row>
    <row r="24" spans="1:33" ht="15.75" thickBot="1">
      <c r="A24" s="618" t="s">
        <v>142</v>
      </c>
      <c r="B24" s="277"/>
      <c r="C24" s="904" t="s">
        <v>143</v>
      </c>
      <c r="D24" s="904"/>
      <c r="E24" s="278"/>
      <c r="F24" s="904" t="s">
        <v>144</v>
      </c>
      <c r="G24" s="904"/>
      <c r="H24" s="905"/>
      <c r="I24" s="906"/>
      <c r="J24" s="3"/>
      <c r="K24" s="3"/>
      <c r="L24" s="3"/>
      <c r="M24" s="20"/>
    </row>
    <row r="25" spans="1:33" ht="19.5" thickBot="1">
      <c r="A25" s="79" t="s">
        <v>142</v>
      </c>
      <c r="B25" s="80"/>
      <c r="C25" s="80"/>
      <c r="D25" s="80"/>
      <c r="E25" s="80"/>
      <c r="F25" s="80"/>
      <c r="G25" s="217"/>
      <c r="H25" s="519"/>
      <c r="I25" s="519"/>
      <c r="J25" s="520" t="s">
        <v>145</v>
      </c>
      <c r="K25" s="521"/>
      <c r="L25" s="521"/>
      <c r="M25" s="521"/>
      <c r="N25" s="522"/>
      <c r="AG25" s="41"/>
    </row>
    <row r="26" spans="1:33">
      <c r="A26" s="888" t="s">
        <v>146</v>
      </c>
      <c r="B26" s="889"/>
      <c r="C26" s="288" t="s">
        <v>147</v>
      </c>
      <c r="D26" s="82"/>
      <c r="E26" s="82"/>
      <c r="F26" s="82"/>
      <c r="G26" s="82"/>
      <c r="H26" s="82"/>
      <c r="I26" s="523"/>
      <c r="J26" s="82"/>
      <c r="K26" s="82"/>
      <c r="L26" s="82"/>
      <c r="M26" s="37"/>
      <c r="N26" s="37"/>
      <c r="AG26" s="41"/>
    </row>
    <row r="27" spans="1:33" ht="18.75">
      <c r="A27" s="81" t="s">
        <v>148</v>
      </c>
      <c r="B27" s="82"/>
      <c r="C27" s="82"/>
      <c r="D27" s="82"/>
      <c r="E27" s="82"/>
      <c r="F27" s="82"/>
      <c r="G27" s="82"/>
      <c r="H27" s="82"/>
      <c r="I27" s="523"/>
      <c r="J27" s="82"/>
      <c r="K27" s="82"/>
      <c r="L27" s="82"/>
      <c r="M27" s="37"/>
      <c r="N27" s="37"/>
      <c r="AG27" s="41"/>
    </row>
    <row r="28" spans="1:33" ht="15.75" thickBot="1">
      <c r="A28" s="3"/>
      <c r="B28" s="3"/>
      <c r="C28" s="3"/>
      <c r="D28" s="3"/>
      <c r="E28" s="3"/>
      <c r="F28" s="3"/>
      <c r="G28" s="3"/>
      <c r="H28" s="3"/>
      <c r="I28" s="3"/>
      <c r="J28" s="3"/>
      <c r="K28" s="3"/>
      <c r="L28" s="3"/>
    </row>
    <row r="29" spans="1:33" ht="15.75" thickBot="1">
      <c r="A29" s="895" t="s">
        <v>149</v>
      </c>
      <c r="B29" s="896"/>
      <c r="C29" s="896"/>
      <c r="D29" s="896"/>
      <c r="E29" s="896"/>
      <c r="F29" s="896"/>
      <c r="G29" s="896"/>
      <c r="H29" s="896"/>
      <c r="I29" s="896"/>
      <c r="J29" s="896"/>
      <c r="K29" s="896"/>
      <c r="L29" s="896"/>
      <c r="M29" s="897"/>
      <c r="O29" s="178"/>
      <c r="P29" s="179"/>
      <c r="Q29" s="180">
        <f>+B33</f>
        <v>7763873.9000000004</v>
      </c>
    </row>
    <row r="30" spans="1:33">
      <c r="A30" s="83" t="s">
        <v>134</v>
      </c>
      <c r="B30" s="265" t="s">
        <v>150</v>
      </c>
      <c r="C30" s="265" t="s">
        <v>135</v>
      </c>
      <c r="D30" s="265" t="s">
        <v>151</v>
      </c>
      <c r="E30" s="265" t="s">
        <v>152</v>
      </c>
      <c r="F30" s="265" t="s">
        <v>153</v>
      </c>
      <c r="G30" s="265" t="s">
        <v>154</v>
      </c>
      <c r="H30" s="265" t="s">
        <v>155</v>
      </c>
      <c r="I30" s="265" t="s">
        <v>156</v>
      </c>
      <c r="J30" s="265" t="s">
        <v>157</v>
      </c>
      <c r="K30" s="265" t="s">
        <v>158</v>
      </c>
      <c r="L30" s="265" t="s">
        <v>159</v>
      </c>
      <c r="M30" s="266" t="s">
        <v>160</v>
      </c>
      <c r="N30" s="267" t="s">
        <v>161</v>
      </c>
      <c r="O30" s="178"/>
      <c r="P30" s="179"/>
      <c r="Q30" s="180">
        <f>+C33</f>
        <v>12361316.41</v>
      </c>
    </row>
    <row r="31" spans="1:33">
      <c r="A31" s="224" t="s">
        <v>162</v>
      </c>
      <c r="B31" s="273">
        <v>7763873.9000000004</v>
      </c>
      <c r="C31" s="272">
        <v>4597442.51</v>
      </c>
      <c r="D31" s="272"/>
      <c r="E31" s="398"/>
      <c r="F31" s="398"/>
      <c r="G31" s="398"/>
      <c r="H31" s="399"/>
      <c r="I31" s="398"/>
      <c r="J31" s="398"/>
      <c r="K31" s="272"/>
      <c r="L31" s="400"/>
      <c r="M31" s="272"/>
      <c r="N31" s="826"/>
      <c r="O31" s="178"/>
      <c r="P31" s="179"/>
      <c r="Q31" s="180">
        <f>+D33</f>
        <v>0</v>
      </c>
    </row>
    <row r="32" spans="1:33">
      <c r="A32" s="83" t="str">
        <f>CONCATENATE("Выплаты ГФ (в ", $C$26,")")</f>
        <v>Выплаты ГФ (в $)</v>
      </c>
      <c r="B32" s="273">
        <v>9283289</v>
      </c>
      <c r="C32" s="273">
        <v>3078027.41</v>
      </c>
      <c r="D32" s="273"/>
      <c r="E32" s="273"/>
      <c r="F32" s="273"/>
      <c r="G32" s="273"/>
      <c r="H32" s="385"/>
      <c r="I32" s="272"/>
      <c r="J32" s="272"/>
      <c r="K32" s="272"/>
      <c r="L32" s="272"/>
      <c r="M32" s="272"/>
      <c r="N32" s="827"/>
      <c r="O32" s="178"/>
      <c r="P32" s="179"/>
      <c r="Q32" s="180">
        <f>+E33</f>
        <v>0</v>
      </c>
    </row>
    <row r="33" spans="1:33">
      <c r="A33" s="84" t="s">
        <v>163</v>
      </c>
      <c r="B33" s="274">
        <f>+B31</f>
        <v>7763873.9000000004</v>
      </c>
      <c r="C33" s="274">
        <f>IF(AND(C31=0,C32=0),0,+B33+C31)</f>
        <v>12361316.41</v>
      </c>
      <c r="D33" s="274">
        <f>IF(AND(D31=0,D32=0),0,+C33+D31)</f>
        <v>0</v>
      </c>
      <c r="E33" s="274">
        <f>IF(AND(E31=0,E32=0),0,+D33+E31)</f>
        <v>0</v>
      </c>
      <c r="F33" s="396"/>
      <c r="G33" s="396"/>
      <c r="H33" s="396"/>
      <c r="I33" s="396"/>
      <c r="J33" s="396"/>
      <c r="K33" s="396"/>
      <c r="L33" s="401"/>
      <c r="M33" s="274"/>
      <c r="N33" s="827"/>
      <c r="O33" s="262"/>
      <c r="P33" s="179"/>
      <c r="Q33" s="180">
        <f>+F33</f>
        <v>0</v>
      </c>
    </row>
    <row r="34" spans="1:33" ht="15.75" thickBot="1">
      <c r="A34" s="85" t="s">
        <v>164</v>
      </c>
      <c r="B34" s="275">
        <f>+B32</f>
        <v>9283289</v>
      </c>
      <c r="C34" s="275">
        <f>IF(AND(C31=0,C32=0),0,+B34+C32)</f>
        <v>12361316.41</v>
      </c>
      <c r="D34" s="275">
        <f>IF(AND(D31=0,D32=0),0,+C34+D32)</f>
        <v>0</v>
      </c>
      <c r="E34" s="275">
        <f>IF(AND(E31=0,E32=0),0,+D34+E32)</f>
        <v>0</v>
      </c>
      <c r="F34" s="397"/>
      <c r="G34" s="397"/>
      <c r="H34" s="397"/>
      <c r="I34" s="397"/>
      <c r="J34" s="397"/>
      <c r="K34" s="397"/>
      <c r="L34" s="402"/>
      <c r="M34" s="275"/>
      <c r="N34" s="828"/>
      <c r="O34" s="262"/>
      <c r="P34" s="179"/>
      <c r="Q34" s="180">
        <f>+G33</f>
        <v>0</v>
      </c>
    </row>
    <row r="35" spans="1:33">
      <c r="A35" s="3"/>
      <c r="B35" s="253">
        <f>+IF(AND(B30=$B$16,B33&lt;&gt;0),B34/B33,0)</f>
        <v>0</v>
      </c>
      <c r="C35" s="253">
        <f t="shared" ref="C35:M35" si="0">+IF(AND(C30=$B$16,C33&lt;&gt;0),C34/C33,0)</f>
        <v>1</v>
      </c>
      <c r="D35" s="253">
        <f t="shared" si="0"/>
        <v>0</v>
      </c>
      <c r="E35" s="253">
        <f>+IF(AND(E30=$B$16,E33&lt;&gt;0),E34/E33,0)</f>
        <v>0</v>
      </c>
      <c r="F35" s="253">
        <f t="shared" si="0"/>
        <v>0</v>
      </c>
      <c r="G35" s="253">
        <f t="shared" si="0"/>
        <v>0</v>
      </c>
      <c r="H35" s="253">
        <f t="shared" si="0"/>
        <v>0</v>
      </c>
      <c r="I35" s="253">
        <f t="shared" si="0"/>
        <v>0</v>
      </c>
      <c r="J35" s="253">
        <f t="shared" si="0"/>
        <v>0</v>
      </c>
      <c r="K35" s="253">
        <f t="shared" si="0"/>
        <v>0</v>
      </c>
      <c r="L35" s="253">
        <f t="shared" si="0"/>
        <v>0</v>
      </c>
      <c r="M35" s="253">
        <f t="shared" si="0"/>
        <v>0</v>
      </c>
      <c r="N35" s="228"/>
      <c r="O35" s="181"/>
      <c r="P35" s="182"/>
      <c r="Q35" s="180">
        <f>+H33</f>
        <v>0</v>
      </c>
    </row>
    <row r="36" spans="1:33" ht="18.75">
      <c r="A36" s="81" t="s">
        <v>165</v>
      </c>
      <c r="B36" s="3"/>
      <c r="C36" s="3"/>
      <c r="D36" s="259"/>
      <c r="E36" s="3"/>
      <c r="F36" s="215"/>
      <c r="G36" s="3"/>
      <c r="H36" s="3"/>
      <c r="I36" s="3"/>
      <c r="J36" s="3"/>
      <c r="K36" s="3"/>
      <c r="L36" s="3"/>
      <c r="M36" s="38"/>
      <c r="N36" s="38"/>
      <c r="AG36" s="20"/>
    </row>
    <row r="37" spans="1:33" ht="15.75" thickBot="1">
      <c r="A37" s="3"/>
      <c r="B37" s="3"/>
      <c r="C37" s="3"/>
      <c r="D37" s="3"/>
      <c r="E37" s="3"/>
      <c r="F37" s="3"/>
      <c r="G37" s="3"/>
      <c r="H37" s="3"/>
      <c r="I37" s="3"/>
      <c r="J37" s="3"/>
      <c r="K37" s="3"/>
      <c r="L37" s="3"/>
      <c r="M37" s="36"/>
      <c r="N37" s="36"/>
    </row>
    <row r="38" spans="1:33" ht="30" customHeight="1">
      <c r="A38" s="312"/>
      <c r="B38" s="524" t="str">
        <f>CONCATENATE("Общий бюджет (в ",'Ввод данных'!$C$26,")")</f>
        <v>Общий бюджет (в $)</v>
      </c>
      <c r="C38" s="525" t="str">
        <f>CONCATENATE("Общие расходы (в ",'Ввод данных'!$C$26,")")</f>
        <v>Общие расходы (в $)</v>
      </c>
      <c r="D38" s="221"/>
      <c r="E38" s="221" t="s">
        <v>166</v>
      </c>
      <c r="F38" s="3"/>
      <c r="G38" s="3"/>
      <c r="H38" s="3"/>
      <c r="I38" s="91"/>
      <c r="J38" s="39"/>
      <c r="M38"/>
      <c r="N38"/>
      <c r="AC38" s="20"/>
      <c r="AD38" s="33"/>
    </row>
    <row r="39" spans="1:33">
      <c r="A39" s="404" t="s">
        <v>167</v>
      </c>
      <c r="B39" s="279">
        <v>43968.75</v>
      </c>
      <c r="C39" s="282">
        <v>44269.86</v>
      </c>
      <c r="D39" s="15"/>
      <c r="E39" s="15" t="s">
        <v>168</v>
      </c>
      <c r="F39" s="264"/>
      <c r="G39" s="3"/>
      <c r="H39" s="3"/>
      <c r="I39" s="92"/>
      <c r="J39" s="40"/>
      <c r="M39"/>
      <c r="N39"/>
      <c r="AC39" s="20"/>
      <c r="AD39" s="33"/>
    </row>
    <row r="40" spans="1:33">
      <c r="A40" s="404" t="s">
        <v>169</v>
      </c>
      <c r="B40" s="279">
        <v>325214.09999999998</v>
      </c>
      <c r="C40" s="282">
        <v>469724.83</v>
      </c>
      <c r="D40" s="15"/>
      <c r="E40" s="15" t="s">
        <v>170</v>
      </c>
      <c r="F40" s="264"/>
      <c r="G40" s="3"/>
      <c r="H40" s="3"/>
      <c r="I40" s="92"/>
      <c r="J40" s="40"/>
      <c r="M40"/>
      <c r="N40"/>
      <c r="AC40" s="20"/>
      <c r="AD40" s="33"/>
    </row>
    <row r="41" spans="1:33">
      <c r="A41" s="404" t="s">
        <v>171</v>
      </c>
      <c r="B41" s="279" t="s">
        <v>172</v>
      </c>
      <c r="C41" s="282">
        <v>678.93</v>
      </c>
      <c r="D41" s="15"/>
      <c r="E41" s="15" t="s">
        <v>173</v>
      </c>
      <c r="F41" s="264"/>
      <c r="G41" s="3"/>
      <c r="H41" s="3"/>
      <c r="I41" s="92"/>
      <c r="J41" s="40"/>
      <c r="M41"/>
      <c r="N41"/>
      <c r="AC41" s="20"/>
      <c r="AD41" s="33"/>
    </row>
    <row r="42" spans="1:33">
      <c r="A42" s="281" t="s">
        <v>174</v>
      </c>
      <c r="B42" s="279">
        <v>966</v>
      </c>
      <c r="C42" s="282">
        <v>15884.08</v>
      </c>
      <c r="D42" s="15"/>
      <c r="E42" s="15" t="s">
        <v>175</v>
      </c>
      <c r="F42" s="264"/>
      <c r="G42" s="3"/>
      <c r="H42" s="3"/>
      <c r="I42" s="92"/>
      <c r="J42" s="40"/>
      <c r="M42"/>
      <c r="N42"/>
      <c r="AC42" s="20"/>
      <c r="AD42" s="33"/>
    </row>
    <row r="43" spans="1:33">
      <c r="A43" s="404" t="s">
        <v>176</v>
      </c>
      <c r="B43" s="279">
        <v>606868.87</v>
      </c>
      <c r="C43" s="282">
        <v>443704.78</v>
      </c>
      <c r="D43" s="15"/>
      <c r="E43" s="15" t="s">
        <v>177</v>
      </c>
      <c r="F43" s="264"/>
      <c r="G43" s="3"/>
      <c r="H43" s="3"/>
      <c r="I43" s="92"/>
      <c r="J43" s="40"/>
      <c r="M43"/>
      <c r="N43"/>
      <c r="AC43" s="20"/>
      <c r="AD43" s="33"/>
    </row>
    <row r="44" spans="1:33">
      <c r="A44" s="405" t="s">
        <v>178</v>
      </c>
      <c r="B44" s="279" t="s">
        <v>172</v>
      </c>
      <c r="C44" s="282" t="s">
        <v>179</v>
      </c>
      <c r="D44" s="15"/>
      <c r="E44" s="15" t="s">
        <v>180</v>
      </c>
      <c r="F44" s="264"/>
      <c r="G44" s="3"/>
      <c r="H44" s="3"/>
      <c r="I44" s="92"/>
      <c r="J44" s="40"/>
      <c r="M44"/>
      <c r="N44"/>
      <c r="AC44" s="20"/>
      <c r="AD44" s="33"/>
    </row>
    <row r="45" spans="1:33">
      <c r="A45" s="281" t="s">
        <v>181</v>
      </c>
      <c r="B45" s="279">
        <v>2115069.0099999998</v>
      </c>
      <c r="C45" s="282">
        <v>2075635.84</v>
      </c>
      <c r="D45" s="15"/>
      <c r="E45" s="15" t="s">
        <v>182</v>
      </c>
      <c r="F45" s="264"/>
      <c r="G45" s="3"/>
      <c r="H45" s="3"/>
      <c r="I45" s="92"/>
      <c r="J45" s="40"/>
      <c r="M45"/>
      <c r="N45"/>
      <c r="AC45" s="20"/>
      <c r="AD45" s="33"/>
    </row>
    <row r="46" spans="1:33">
      <c r="A46" s="281" t="s">
        <v>183</v>
      </c>
      <c r="B46" s="279">
        <v>10973.43</v>
      </c>
      <c r="C46" s="282">
        <v>16892.22</v>
      </c>
      <c r="D46" s="15"/>
      <c r="E46" s="15" t="s">
        <v>184</v>
      </c>
      <c r="F46" s="264"/>
      <c r="G46" s="3"/>
      <c r="H46" s="3"/>
      <c r="I46" s="92"/>
      <c r="J46" s="40"/>
      <c r="M46"/>
      <c r="N46"/>
      <c r="AC46" s="20"/>
      <c r="AD46" s="33"/>
    </row>
    <row r="47" spans="1:33">
      <c r="A47" s="281" t="s">
        <v>185</v>
      </c>
      <c r="B47" s="280">
        <v>30173.84</v>
      </c>
      <c r="C47" s="282">
        <v>21790.13</v>
      </c>
      <c r="D47" s="15"/>
      <c r="E47" s="15" t="s">
        <v>186</v>
      </c>
      <c r="F47" s="264"/>
      <c r="G47" s="3"/>
      <c r="H47" s="3"/>
      <c r="I47" s="92"/>
      <c r="J47" s="40"/>
      <c r="M47"/>
      <c r="N47"/>
      <c r="AC47" s="20"/>
      <c r="AD47" s="33"/>
    </row>
    <row r="48" spans="1:33">
      <c r="A48" s="281" t="s">
        <v>187</v>
      </c>
      <c r="B48" s="279">
        <v>1100787.98</v>
      </c>
      <c r="C48" s="282">
        <v>839762.55</v>
      </c>
      <c r="D48" s="15"/>
      <c r="E48" s="15" t="s">
        <v>188</v>
      </c>
      <c r="F48" s="264"/>
      <c r="G48" s="3"/>
      <c r="H48" s="3"/>
      <c r="I48" s="92"/>
      <c r="J48" s="40"/>
      <c r="M48"/>
      <c r="N48"/>
      <c r="AC48" s="20"/>
      <c r="AD48" s="33"/>
    </row>
    <row r="49" spans="1:32">
      <c r="A49" s="281" t="s">
        <v>189</v>
      </c>
      <c r="B49" s="279">
        <v>10327.94</v>
      </c>
      <c r="C49" s="282">
        <v>34770.19</v>
      </c>
      <c r="D49" s="15"/>
      <c r="E49" s="15" t="s">
        <v>190</v>
      </c>
      <c r="F49" s="264"/>
      <c r="G49" s="3"/>
      <c r="H49" s="3"/>
      <c r="I49" s="92"/>
      <c r="J49" s="40"/>
      <c r="M49"/>
      <c r="N49"/>
      <c r="AC49" s="20"/>
      <c r="AD49" s="33"/>
    </row>
    <row r="50" spans="1:32">
      <c r="A50" s="281" t="s">
        <v>191</v>
      </c>
      <c r="B50" s="279">
        <v>71405.25</v>
      </c>
      <c r="C50" s="282">
        <v>85111.11</v>
      </c>
      <c r="D50" s="15"/>
      <c r="E50" s="15" t="s">
        <v>192</v>
      </c>
      <c r="F50" s="264"/>
      <c r="G50" s="3"/>
      <c r="H50" s="3"/>
      <c r="I50" s="92"/>
      <c r="J50" s="40"/>
      <c r="M50"/>
      <c r="N50"/>
      <c r="AC50" s="20"/>
      <c r="AD50" s="33"/>
    </row>
    <row r="51" spans="1:32">
      <c r="A51" s="283" t="s">
        <v>193</v>
      </c>
      <c r="B51" s="280">
        <v>281687.34999999998</v>
      </c>
      <c r="C51" s="282">
        <v>125964.92</v>
      </c>
      <c r="D51" s="15"/>
      <c r="E51" s="264" t="s">
        <v>194</v>
      </c>
      <c r="F51" s="264"/>
      <c r="G51" s="3"/>
      <c r="H51" s="3"/>
      <c r="I51" s="92"/>
      <c r="J51" s="40"/>
      <c r="M51"/>
      <c r="N51"/>
      <c r="AC51" s="20"/>
      <c r="AD51" s="33"/>
    </row>
    <row r="52" spans="1:32">
      <c r="A52" s="405"/>
      <c r="B52" s="280"/>
      <c r="C52" s="282"/>
      <c r="D52" s="15"/>
      <c r="E52" s="263"/>
      <c r="F52" s="264"/>
      <c r="G52" s="3"/>
      <c r="H52" s="3"/>
      <c r="I52" s="92"/>
      <c r="J52" s="40"/>
      <c r="M52"/>
      <c r="N52"/>
      <c r="AC52" s="20"/>
      <c r="AD52" s="33"/>
    </row>
    <row r="53" spans="1:32">
      <c r="A53" s="281"/>
      <c r="B53" s="386"/>
      <c r="C53" s="282"/>
      <c r="D53" s="15"/>
      <c r="E53" s="263"/>
      <c r="F53" s="264"/>
      <c r="G53" s="3"/>
      <c r="H53" s="3"/>
      <c r="I53" s="92"/>
      <c r="J53" s="40"/>
      <c r="M53"/>
      <c r="N53"/>
      <c r="AC53" s="20"/>
      <c r="AD53" s="33"/>
    </row>
    <row r="54" spans="1:32">
      <c r="A54" s="281"/>
      <c r="B54" s="386"/>
      <c r="C54" s="282"/>
      <c r="D54" s="228"/>
      <c r="E54" s="263"/>
      <c r="F54" s="264"/>
      <c r="G54" s="3"/>
      <c r="H54" s="3"/>
      <c r="I54" s="3"/>
      <c r="J54" s="40"/>
      <c r="M54"/>
      <c r="N54"/>
      <c r="AC54" s="20"/>
      <c r="AD54" s="33"/>
    </row>
    <row r="55" spans="1:32" ht="15.75" thickBot="1">
      <c r="A55" s="283"/>
      <c r="B55" s="387"/>
      <c r="C55" s="394"/>
      <c r="D55" s="219"/>
      <c r="E55" s="263"/>
      <c r="F55" s="3"/>
      <c r="G55" s="3"/>
      <c r="H55" s="3"/>
      <c r="I55" s="3"/>
      <c r="J55" s="40"/>
      <c r="M55"/>
      <c r="N55"/>
      <c r="AC55" s="20"/>
      <c r="AD55" s="33"/>
    </row>
    <row r="56" spans="1:32" ht="15.75" thickBot="1">
      <c r="A56" s="284" t="s">
        <v>195</v>
      </c>
      <c r="B56" s="451">
        <f>SUM(B39:B55)</f>
        <v>4597442.5199999996</v>
      </c>
      <c r="C56" s="452">
        <f>SUM(C39:C55)</f>
        <v>4174189.4400000004</v>
      </c>
      <c r="D56" s="3"/>
      <c r="E56" s="833" t="str">
        <f ca="1">+IF((ROUND(B56,0)=ROUND(OFFSET(A31,0,RIGHT('Ввод данных'!$B$16,LEN('Ввод данных'!$B$16)-1),1,1),0)),"Все правильно: данные верны","Предупреждение: данные не совпадают")</f>
        <v>Все правильно: данные верны</v>
      </c>
      <c r="F56" s="834"/>
      <c r="G56" s="834"/>
      <c r="H56" s="835"/>
      <c r="I56" s="173"/>
      <c r="J56" s="173"/>
      <c r="K56" s="173"/>
      <c r="L56" s="181"/>
      <c r="M56" s="182"/>
      <c r="N56" s="180"/>
      <c r="O56" s="178"/>
      <c r="AC56" s="33"/>
      <c r="AD56" s="33"/>
    </row>
    <row r="57" spans="1:32">
      <c r="A57" s="3"/>
      <c r="B57" s="173"/>
      <c r="C57" s="173"/>
      <c r="E57" s="173"/>
      <c r="F57" s="173"/>
      <c r="G57" s="173"/>
      <c r="H57" s="173"/>
      <c r="I57" s="173"/>
      <c r="J57" s="173"/>
      <c r="K57" s="173"/>
      <c r="L57" s="173"/>
      <c r="M57" s="173"/>
      <c r="N57" s="173"/>
      <c r="O57" s="181"/>
      <c r="P57" s="182"/>
      <c r="Q57" s="180"/>
    </row>
    <row r="58" spans="1:32" ht="18.75">
      <c r="A58" s="81" t="s">
        <v>196</v>
      </c>
      <c r="B58" s="3"/>
      <c r="C58" s="173"/>
      <c r="D58" s="360"/>
      <c r="E58" s="3"/>
      <c r="F58" s="3"/>
      <c r="G58" s="3"/>
      <c r="H58" s="3"/>
      <c r="I58" s="3"/>
      <c r="J58" s="3"/>
      <c r="K58" s="3"/>
      <c r="L58" s="3"/>
      <c r="O58" s="178"/>
      <c r="P58" s="179"/>
      <c r="Q58" s="180">
        <f>+I33</f>
        <v>0</v>
      </c>
    </row>
    <row r="59" spans="1:32" ht="15.75" thickBot="1">
      <c r="A59" s="3"/>
      <c r="B59" s="3"/>
      <c r="C59" s="3"/>
      <c r="D59" s="3"/>
      <c r="E59" s="3"/>
      <c r="F59" s="3"/>
      <c r="G59" s="3"/>
      <c r="H59" s="3"/>
      <c r="I59" s="3"/>
      <c r="J59" s="3"/>
      <c r="K59" s="3"/>
      <c r="L59" s="3"/>
      <c r="O59" s="178"/>
      <c r="P59" s="179"/>
      <c r="Q59" s="180">
        <f>+J33</f>
        <v>0</v>
      </c>
    </row>
    <row r="60" spans="1:32" ht="51" customHeight="1">
      <c r="A60" s="372"/>
      <c r="B60" s="373" t="s">
        <v>197</v>
      </c>
      <c r="C60" s="373" t="s">
        <v>198</v>
      </c>
      <c r="D60" s="374" t="str">
        <f>CONCATENATE("Всего израсходовано и выплачено (в ",C26,")")</f>
        <v>Всего израсходовано и выплачено (в $)</v>
      </c>
      <c r="E60" s="3"/>
      <c r="F60" s="232"/>
      <c r="G60" s="526"/>
      <c r="H60" s="225"/>
      <c r="I60" s="225"/>
      <c r="J60" s="225"/>
      <c r="K60" s="225"/>
      <c r="L60" s="21"/>
      <c r="M60" s="21"/>
      <c r="N60" s="178"/>
      <c r="O60" s="179"/>
      <c r="P60" s="180">
        <f>+L33</f>
        <v>0</v>
      </c>
      <c r="Q60" s="178"/>
      <c r="AF60" s="20"/>
    </row>
    <row r="61" spans="1:32">
      <c r="A61" s="375" t="s">
        <v>199</v>
      </c>
      <c r="B61" s="406">
        <v>9283289</v>
      </c>
      <c r="C61" s="406">
        <v>3078027</v>
      </c>
      <c r="D61" s="377">
        <f>+C61+B61</f>
        <v>12361316</v>
      </c>
      <c r="E61" s="3"/>
      <c r="F61" s="87"/>
      <c r="G61" s="230"/>
      <c r="H61" s="86"/>
      <c r="I61" s="176"/>
      <c r="J61" s="177"/>
      <c r="K61" s="88"/>
      <c r="L61" s="34"/>
      <c r="M61" s="34"/>
      <c r="N61" s="178"/>
      <c r="O61" s="178"/>
      <c r="P61" s="178"/>
      <c r="Q61" s="178"/>
      <c r="AF61" s="20"/>
    </row>
    <row r="62" spans="1:32">
      <c r="A62" s="375" t="s">
        <v>200</v>
      </c>
      <c r="B62" s="406">
        <v>5559757</v>
      </c>
      <c r="C62" s="406">
        <v>7370949</v>
      </c>
      <c r="D62" s="377">
        <f>+C62+B62</f>
        <v>12930706</v>
      </c>
      <c r="E62" s="3"/>
      <c r="F62" s="210"/>
      <c r="G62" s="230"/>
      <c r="H62" s="86"/>
      <c r="I62" s="176"/>
      <c r="J62" s="176"/>
      <c r="K62" s="88"/>
      <c r="L62" s="35"/>
      <c r="M62" s="35"/>
      <c r="N62" s="178"/>
      <c r="O62" s="178"/>
      <c r="P62" s="178"/>
      <c r="Q62" s="178"/>
      <c r="AF62" s="20"/>
    </row>
    <row r="63" spans="1:32">
      <c r="A63" s="375" t="s">
        <v>201</v>
      </c>
      <c r="B63" s="406">
        <v>1045893</v>
      </c>
      <c r="C63" s="406">
        <v>967750</v>
      </c>
      <c r="D63" s="377">
        <f>+C63+B63</f>
        <v>2013643</v>
      </c>
      <c r="E63" s="3"/>
      <c r="F63" s="87"/>
      <c r="G63" s="230"/>
      <c r="H63" s="86"/>
      <c r="I63" s="176"/>
      <c r="J63" s="177"/>
      <c r="K63" s="88"/>
      <c r="L63" s="34"/>
      <c r="M63" s="34"/>
      <c r="N63"/>
      <c r="AF63" s="20"/>
    </row>
    <row r="64" spans="1:32">
      <c r="A64" s="376" t="s">
        <v>202</v>
      </c>
      <c r="B64" s="406">
        <v>997821</v>
      </c>
      <c r="C64" s="406">
        <v>776059</v>
      </c>
      <c r="D64" s="378">
        <f>+C64+B64</f>
        <v>1773880</v>
      </c>
      <c r="E64" s="173"/>
      <c r="F64" s="211"/>
      <c r="G64" s="231"/>
      <c r="H64" s="89"/>
      <c r="I64" s="89"/>
      <c r="J64" s="89"/>
      <c r="K64" s="88"/>
      <c r="L64" s="35"/>
      <c r="M64" s="35"/>
      <c r="N64"/>
      <c r="AF64" s="20"/>
    </row>
    <row r="65" spans="1:33" ht="15.75" customHeight="1">
      <c r="A65" s="3"/>
      <c r="B65" s="3"/>
      <c r="C65" s="173"/>
      <c r="D65" s="3"/>
      <c r="E65" s="173"/>
      <c r="F65" s="3"/>
      <c r="G65" s="3"/>
      <c r="H65" s="3"/>
      <c r="I65" s="3"/>
      <c r="J65" s="3"/>
      <c r="K65" s="3"/>
      <c r="L65" s="3"/>
      <c r="AG65" s="20"/>
    </row>
    <row r="66" spans="1:33">
      <c r="A66" s="3"/>
      <c r="B66" s="3"/>
      <c r="C66" s="371"/>
      <c r="D66" s="3"/>
      <c r="E66" s="3"/>
      <c r="F66" s="3"/>
      <c r="G66" s="3"/>
      <c r="H66" s="3"/>
      <c r="I66" s="3"/>
      <c r="J66" s="3"/>
      <c r="K66" s="3"/>
      <c r="L66" s="3"/>
    </row>
    <row r="67" spans="1:33" ht="18.75">
      <c r="A67" s="81" t="s">
        <v>203</v>
      </c>
      <c r="B67" s="3"/>
      <c r="C67" s="173"/>
      <c r="D67" s="3"/>
      <c r="E67" s="3"/>
      <c r="F67" s="3"/>
      <c r="G67" s="3"/>
      <c r="H67" s="3"/>
      <c r="I67" s="3"/>
      <c r="J67" s="3"/>
      <c r="K67" s="3"/>
      <c r="L67" s="3"/>
    </row>
    <row r="68" spans="1:33" ht="15.75" thickBot="1">
      <c r="A68" s="3"/>
      <c r="B68" s="3"/>
      <c r="C68" s="3"/>
      <c r="D68" s="3"/>
      <c r="E68" s="3"/>
      <c r="F68" s="3"/>
      <c r="G68" s="3"/>
      <c r="H68" s="3"/>
      <c r="I68" s="3"/>
      <c r="J68" s="3"/>
      <c r="K68" s="3"/>
      <c r="L68" s="3"/>
    </row>
    <row r="69" spans="1:33" ht="15.75" customHeight="1" thickBot="1">
      <c r="A69" s="892" t="s">
        <v>204</v>
      </c>
      <c r="B69" s="893"/>
      <c r="C69" s="894"/>
      <c r="D69" s="393"/>
      <c r="E69" s="3"/>
      <c r="F69" s="3"/>
      <c r="G69" s="3"/>
      <c r="H69" s="3"/>
      <c r="I69" s="3"/>
      <c r="J69" s="3"/>
      <c r="K69" s="3"/>
      <c r="L69" s="33"/>
      <c r="N69"/>
    </row>
    <row r="70" spans="1:33">
      <c r="A70" s="388"/>
      <c r="B70" s="324"/>
      <c r="C70" s="341" t="s">
        <v>205</v>
      </c>
      <c r="D70" s="389" t="s">
        <v>206</v>
      </c>
      <c r="E70" s="3"/>
      <c r="F70" s="3"/>
      <c r="G70" s="3"/>
      <c r="H70" s="3"/>
      <c r="I70" s="3"/>
      <c r="J70" s="3"/>
      <c r="K70" s="3"/>
      <c r="L70" s="33"/>
      <c r="N70"/>
    </row>
    <row r="71" spans="1:33">
      <c r="A71" s="390" t="s">
        <v>207</v>
      </c>
      <c r="B71" s="42"/>
      <c r="C71" s="407">
        <v>45</v>
      </c>
      <c r="D71" s="408">
        <v>46</v>
      </c>
      <c r="E71" s="3"/>
      <c r="F71" s="3"/>
      <c r="G71" s="3"/>
      <c r="H71" s="3"/>
      <c r="I71" s="3"/>
      <c r="J71" s="3"/>
      <c r="K71" s="3"/>
      <c r="L71" s="33"/>
      <c r="N71"/>
    </row>
    <row r="72" spans="1:33">
      <c r="A72" s="233" t="s">
        <v>208</v>
      </c>
      <c r="B72" s="42"/>
      <c r="C72" s="407">
        <v>60</v>
      </c>
      <c r="D72" s="408" t="s">
        <v>209</v>
      </c>
      <c r="E72" s="3"/>
      <c r="F72" s="3"/>
      <c r="G72" s="230"/>
      <c r="H72" s="230"/>
      <c r="I72" s="3"/>
      <c r="J72" s="3"/>
      <c r="K72" s="3"/>
      <c r="L72" s="33"/>
      <c r="N72"/>
    </row>
    <row r="73" spans="1:33" ht="15.75" thickBot="1">
      <c r="A73" s="391" t="s">
        <v>210</v>
      </c>
      <c r="B73" s="392"/>
      <c r="C73" s="409">
        <v>10</v>
      </c>
      <c r="D73" s="408" t="s">
        <v>209</v>
      </c>
      <c r="E73" s="3"/>
      <c r="F73" s="3"/>
      <c r="G73" s="230"/>
      <c r="H73" s="230"/>
      <c r="I73" s="3"/>
      <c r="J73" s="3"/>
      <c r="K73" s="3"/>
      <c r="L73" s="33"/>
      <c r="N73"/>
    </row>
    <row r="74" spans="1:33">
      <c r="A74" s="3"/>
      <c r="B74" s="3"/>
      <c r="C74" s="342"/>
      <c r="D74" s="342"/>
      <c r="E74" s="3"/>
      <c r="F74" s="3"/>
      <c r="G74" s="3"/>
      <c r="H74" s="3"/>
      <c r="I74" s="3"/>
      <c r="J74" s="3"/>
      <c r="K74" s="3"/>
      <c r="L74" s="3"/>
    </row>
    <row r="75" spans="1:33" ht="15.75" thickBot="1">
      <c r="A75" s="3"/>
      <c r="B75" s="3"/>
      <c r="C75" s="3"/>
      <c r="D75" s="3"/>
      <c r="E75" s="3"/>
      <c r="F75" s="3"/>
      <c r="G75" s="3"/>
      <c r="H75" s="3"/>
      <c r="I75" s="3"/>
      <c r="J75" s="3"/>
      <c r="K75" s="2"/>
      <c r="L75" s="3"/>
      <c r="AA75" s="19"/>
      <c r="AB75" s="19"/>
    </row>
    <row r="76" spans="1:33" ht="31.5" customHeight="1" thickBot="1">
      <c r="A76" s="93" t="s">
        <v>211</v>
      </c>
      <c r="B76" s="94"/>
      <c r="C76" s="94"/>
      <c r="D76" s="94"/>
      <c r="E76" s="94"/>
      <c r="F76" s="94"/>
      <c r="G76" s="527" t="s">
        <v>212</v>
      </c>
      <c r="H76" s="528"/>
      <c r="I76" s="529"/>
      <c r="J76" s="529"/>
      <c r="K76" s="530"/>
      <c r="L76" s="95"/>
      <c r="M76" s="77"/>
      <c r="N76" s="77"/>
      <c r="O76" s="77"/>
      <c r="AA76" s="19"/>
      <c r="AB76" s="19"/>
    </row>
    <row r="77" spans="1:33" ht="18.75">
      <c r="A77" s="96"/>
      <c r="B77" s="95"/>
      <c r="C77" s="95"/>
      <c r="D77" s="95"/>
      <c r="E77" s="95"/>
      <c r="F77" s="95"/>
      <c r="G77" s="95"/>
      <c r="H77" s="95"/>
      <c r="I77" s="95"/>
      <c r="J77" s="97"/>
      <c r="K77" s="97"/>
      <c r="L77" s="95"/>
      <c r="M77" s="77"/>
      <c r="N77" s="77"/>
      <c r="O77" s="77"/>
      <c r="AA77" s="19"/>
      <c r="AB77" s="19"/>
    </row>
    <row r="78" spans="1:33" ht="18.75">
      <c r="A78" s="96" t="s">
        <v>213</v>
      </c>
      <c r="B78" s="95"/>
      <c r="C78" s="95"/>
      <c r="D78" s="95"/>
      <c r="E78" s="95"/>
      <c r="F78" s="95"/>
      <c r="G78" s="95"/>
      <c r="H78" s="95"/>
      <c r="I78" s="95"/>
      <c r="J78" s="97"/>
      <c r="K78" s="97"/>
      <c r="L78" s="95"/>
      <c r="M78" s="77"/>
      <c r="N78" s="77"/>
      <c r="O78" s="77"/>
      <c r="AA78" s="19"/>
      <c r="AB78" s="19"/>
    </row>
    <row r="79" spans="1:33" ht="15.75" thickBot="1">
      <c r="A79" s="2"/>
      <c r="B79" s="98"/>
      <c r="C79" s="98"/>
      <c r="D79" s="98"/>
      <c r="E79" s="98"/>
      <c r="F79" s="98"/>
      <c r="G79" s="2"/>
      <c r="H79" s="98"/>
      <c r="I79" s="2"/>
      <c r="J79" s="2"/>
      <c r="K79" s="2"/>
      <c r="L79" s="2"/>
      <c r="M79" s="20"/>
      <c r="N79" s="19"/>
      <c r="O79" s="19"/>
      <c r="P79" s="19"/>
      <c r="Q79" s="19"/>
      <c r="AB79" s="19"/>
    </row>
    <row r="80" spans="1:33" ht="45">
      <c r="A80" s="890"/>
      <c r="B80" s="891"/>
      <c r="C80" s="99" t="s">
        <v>214</v>
      </c>
      <c r="D80" s="100" t="s">
        <v>215</v>
      </c>
      <c r="E80" s="303" t="s">
        <v>216</v>
      </c>
      <c r="F80" s="304" t="s">
        <v>217</v>
      </c>
      <c r="G80" s="531"/>
      <c r="H80" s="532"/>
      <c r="I80" s="15"/>
      <c r="J80" s="2"/>
      <c r="K80" s="2"/>
      <c r="L80" s="2"/>
      <c r="M80" s="20"/>
      <c r="N80" s="19"/>
      <c r="O80" s="19"/>
      <c r="P80" s="19"/>
      <c r="Q80" s="19"/>
    </row>
    <row r="81" spans="1:17">
      <c r="A81" s="822" t="s">
        <v>218</v>
      </c>
      <c r="B81" s="823"/>
      <c r="C81" s="212">
        <v>0</v>
      </c>
      <c r="D81" s="212">
        <v>0</v>
      </c>
      <c r="E81" s="212">
        <v>0</v>
      </c>
      <c r="F81" s="101"/>
      <c r="G81" s="531"/>
      <c r="H81" s="532"/>
      <c r="I81" s="15"/>
      <c r="J81" s="2"/>
      <c r="K81" s="2"/>
      <c r="L81" s="2"/>
      <c r="M81" s="20"/>
      <c r="N81" s="19"/>
      <c r="O81" s="19"/>
      <c r="P81" s="19"/>
      <c r="Q81" s="19"/>
    </row>
    <row r="82" spans="1:17" ht="15.75" thickBot="1">
      <c r="A82" s="824" t="s">
        <v>219</v>
      </c>
      <c r="B82" s="825"/>
      <c r="C82" s="212">
        <v>0</v>
      </c>
      <c r="D82" s="212">
        <v>0</v>
      </c>
      <c r="E82" s="212">
        <v>0</v>
      </c>
      <c r="F82" s="212">
        <v>0</v>
      </c>
      <c r="G82" s="531"/>
      <c r="H82" s="532"/>
      <c r="I82" s="15"/>
      <c r="J82" s="2"/>
      <c r="K82" s="2"/>
      <c r="L82" s="2"/>
      <c r="M82" s="20"/>
      <c r="N82" s="19"/>
      <c r="O82" s="19"/>
      <c r="P82" s="19"/>
      <c r="Q82" s="19"/>
    </row>
    <row r="83" spans="1:17">
      <c r="A83" s="822" t="s">
        <v>220</v>
      </c>
      <c r="B83" s="823"/>
      <c r="C83" s="212">
        <v>0</v>
      </c>
      <c r="D83" s="212">
        <v>0</v>
      </c>
      <c r="E83" s="212">
        <v>0</v>
      </c>
      <c r="F83" s="101">
        <f>SUM(C83:E83)</f>
        <v>0</v>
      </c>
      <c r="G83" s="229"/>
      <c r="H83" s="240"/>
      <c r="I83" s="240"/>
      <c r="J83" s="2"/>
      <c r="K83" s="2"/>
      <c r="L83" s="2"/>
      <c r="M83" s="20"/>
      <c r="N83" s="19"/>
      <c r="O83" s="19"/>
      <c r="P83" s="19"/>
      <c r="Q83" s="19"/>
    </row>
    <row r="84" spans="1:17" ht="15.75" thickBot="1">
      <c r="A84" s="824" t="s">
        <v>221</v>
      </c>
      <c r="B84" s="825"/>
      <c r="C84" s="213">
        <v>0</v>
      </c>
      <c r="D84" s="213">
        <v>0</v>
      </c>
      <c r="E84" s="213">
        <v>0</v>
      </c>
      <c r="F84" s="102">
        <f>SUM(C84:E84)</f>
        <v>0</v>
      </c>
      <c r="G84" s="229"/>
      <c r="H84" s="15"/>
      <c r="I84" s="15"/>
      <c r="J84" s="2"/>
      <c r="K84" s="2"/>
      <c r="L84" s="2"/>
      <c r="M84" s="19"/>
      <c r="N84" s="19"/>
      <c r="O84" s="19"/>
      <c r="P84" s="19"/>
      <c r="Q84" s="19"/>
    </row>
    <row r="85" spans="1:17">
      <c r="A85" s="2"/>
      <c r="B85" s="2"/>
      <c r="C85" s="2"/>
      <c r="D85" s="2"/>
      <c r="E85" s="2"/>
      <c r="F85" s="2"/>
      <c r="G85" s="2"/>
      <c r="H85" s="2"/>
      <c r="I85" s="2"/>
      <c r="J85" s="2"/>
      <c r="K85" s="2"/>
      <c r="L85" s="2"/>
      <c r="M85" s="19"/>
      <c r="N85" s="19"/>
      <c r="O85" s="19"/>
      <c r="P85" s="19"/>
      <c r="Q85" s="19"/>
    </row>
    <row r="86" spans="1:17">
      <c r="A86" s="2"/>
      <c r="B86" s="2"/>
      <c r="C86" s="2"/>
      <c r="D86" s="2"/>
      <c r="E86" s="2"/>
      <c r="F86" s="2"/>
      <c r="G86" s="2"/>
      <c r="H86" s="2"/>
      <c r="I86" s="2"/>
      <c r="J86" s="2"/>
      <c r="K86" s="2"/>
      <c r="L86" s="2"/>
      <c r="M86" s="19"/>
      <c r="N86" s="19"/>
      <c r="O86" s="19"/>
    </row>
    <row r="87" spans="1:17" ht="18.75">
      <c r="A87" s="96" t="s">
        <v>222</v>
      </c>
      <c r="B87" s="2"/>
      <c r="C87" s="2"/>
      <c r="D87" s="2"/>
      <c r="E87" s="2"/>
      <c r="F87" s="2"/>
      <c r="G87" s="2"/>
      <c r="H87" s="2"/>
      <c r="I87" s="2"/>
      <c r="J87" s="2"/>
      <c r="K87" s="2"/>
      <c r="L87" s="2"/>
      <c r="M87" s="19"/>
      <c r="N87" s="19"/>
      <c r="O87" s="19"/>
    </row>
    <row r="88" spans="1:17" ht="15.75" thickBot="1">
      <c r="A88" s="2"/>
      <c r="B88" s="2"/>
      <c r="C88" s="2"/>
      <c r="D88" s="2"/>
      <c r="E88" s="2"/>
      <c r="F88" s="2"/>
      <c r="G88" s="2"/>
      <c r="H88" s="2"/>
      <c r="I88" s="2"/>
      <c r="J88" s="2"/>
      <c r="K88" s="2"/>
      <c r="L88" s="2"/>
      <c r="M88" s="19"/>
      <c r="N88" s="19"/>
      <c r="O88" s="19"/>
    </row>
    <row r="89" spans="1:17">
      <c r="A89" s="442" t="s">
        <v>223</v>
      </c>
      <c r="B89" s="300" t="s">
        <v>224</v>
      </c>
      <c r="C89" s="300" t="s">
        <v>225</v>
      </c>
      <c r="D89" s="103" t="s">
        <v>226</v>
      </c>
      <c r="E89" s="15"/>
      <c r="F89" s="15"/>
      <c r="G89" s="15"/>
      <c r="H89" s="532"/>
      <c r="I89" s="2"/>
      <c r="J89" s="2"/>
      <c r="K89" s="2"/>
      <c r="L89" s="2"/>
      <c r="M89" s="19"/>
      <c r="N89" s="19"/>
      <c r="O89" s="19"/>
    </row>
    <row r="90" spans="1:17" ht="15.75" thickBot="1">
      <c r="A90" s="326" t="s">
        <v>227</v>
      </c>
      <c r="B90" s="557">
        <v>4</v>
      </c>
      <c r="C90" s="557">
        <v>4</v>
      </c>
      <c r="D90" s="562">
        <f>B90-C90</f>
        <v>0</v>
      </c>
      <c r="E90" s="15"/>
      <c r="F90" s="15"/>
      <c r="G90" s="15"/>
      <c r="H90" s="532"/>
      <c r="I90" s="2"/>
      <c r="J90" s="2"/>
      <c r="K90" s="2"/>
      <c r="L90" s="2"/>
      <c r="M90" s="19"/>
      <c r="N90" s="19"/>
      <c r="O90" s="19"/>
    </row>
    <row r="91" spans="1:17" ht="15.75" thickBot="1">
      <c r="A91" s="326" t="s">
        <v>228</v>
      </c>
      <c r="B91" s="558">
        <v>2</v>
      </c>
      <c r="C91" s="558">
        <v>2</v>
      </c>
      <c r="D91" s="560">
        <v>0</v>
      </c>
      <c r="E91" s="15"/>
      <c r="F91" s="15"/>
      <c r="G91" s="15"/>
      <c r="H91" s="532"/>
      <c r="I91" s="2"/>
      <c r="J91" s="2"/>
      <c r="K91" s="2"/>
      <c r="L91" s="2"/>
      <c r="M91" s="19"/>
      <c r="N91" s="19"/>
      <c r="O91" s="19"/>
    </row>
    <row r="92" spans="1:17" ht="15.75" thickBot="1">
      <c r="A92" s="326" t="s">
        <v>229</v>
      </c>
      <c r="B92" s="558">
        <v>16</v>
      </c>
      <c r="C92" s="558">
        <v>16</v>
      </c>
      <c r="D92" s="561">
        <f>+B92-C92</f>
        <v>0</v>
      </c>
      <c r="E92" s="216"/>
      <c r="F92" s="533"/>
      <c r="G92" s="15"/>
      <c r="H92" s="240"/>
      <c r="I92" s="2"/>
      <c r="J92" s="2"/>
      <c r="K92" s="2"/>
      <c r="L92" s="2"/>
      <c r="M92" s="19"/>
      <c r="N92" s="19"/>
      <c r="O92" s="19"/>
    </row>
    <row r="93" spans="1:17">
      <c r="A93" s="2"/>
      <c r="B93" s="534"/>
      <c r="C93" s="534"/>
      <c r="D93" s="534"/>
      <c r="E93" s="2"/>
      <c r="F93" s="2"/>
      <c r="G93" s="2"/>
      <c r="H93" s="2"/>
      <c r="I93" s="2"/>
      <c r="J93" s="2"/>
      <c r="K93" s="2"/>
      <c r="L93" s="2"/>
      <c r="M93" s="19"/>
      <c r="N93" s="19"/>
      <c r="O93" s="19"/>
    </row>
    <row r="94" spans="1:17" ht="18.75">
      <c r="A94" s="96" t="s">
        <v>230</v>
      </c>
      <c r="B94" s="2"/>
      <c r="C94" s="2"/>
      <c r="D94" s="2"/>
      <c r="E94" s="2"/>
      <c r="F94" s="2"/>
      <c r="G94" s="2"/>
      <c r="H94" s="2"/>
      <c r="I94" s="2"/>
      <c r="J94" s="2"/>
      <c r="K94" s="2"/>
      <c r="L94" s="2"/>
      <c r="M94" s="19"/>
      <c r="N94" s="19"/>
      <c r="O94" s="19"/>
    </row>
    <row r="95" spans="1:17" ht="15.75" thickBot="1">
      <c r="A95" s="2"/>
      <c r="B95" s="2"/>
      <c r="C95" s="2"/>
      <c r="D95" s="2"/>
      <c r="E95" s="2"/>
      <c r="F95" s="2"/>
      <c r="G95" s="2"/>
      <c r="H95" s="2"/>
      <c r="I95" s="2"/>
      <c r="J95" s="2"/>
      <c r="K95" s="2"/>
      <c r="L95" s="2"/>
      <c r="M95" s="19"/>
      <c r="N95" s="19"/>
      <c r="O95" s="19"/>
    </row>
    <row r="96" spans="1:17" ht="30">
      <c r="A96" s="457"/>
      <c r="B96" s="473" t="s">
        <v>231</v>
      </c>
      <c r="C96" s="474" t="s">
        <v>232</v>
      </c>
      <c r="D96" s="474" t="s">
        <v>233</v>
      </c>
      <c r="E96" s="475" t="s">
        <v>234</v>
      </c>
      <c r="F96" s="476" t="s">
        <v>235</v>
      </c>
      <c r="G96" s="220"/>
      <c r="H96" s="532"/>
      <c r="I96" s="2"/>
      <c r="J96" s="2"/>
      <c r="K96" s="2"/>
      <c r="L96" s="2"/>
      <c r="M96" s="19"/>
      <c r="N96" s="19"/>
      <c r="O96" s="19"/>
    </row>
    <row r="97" spans="1:34" ht="15.75" thickBot="1">
      <c r="A97" s="477" t="s">
        <v>236</v>
      </c>
      <c r="B97" s="443">
        <v>22</v>
      </c>
      <c r="C97" s="444">
        <v>22</v>
      </c>
      <c r="D97" s="444">
        <v>22</v>
      </c>
      <c r="E97" s="444">
        <v>22</v>
      </c>
      <c r="F97" s="444">
        <v>22</v>
      </c>
      <c r="G97" s="241"/>
      <c r="H97" s="229"/>
      <c r="I97" s="2"/>
      <c r="J97" s="2"/>
      <c r="K97" s="2"/>
      <c r="L97" s="2"/>
      <c r="M97" s="19"/>
      <c r="N97" s="19"/>
      <c r="O97" s="19"/>
    </row>
    <row r="98" spans="1:34" ht="15.75" thickBot="1">
      <c r="A98" s="478" t="s">
        <v>237</v>
      </c>
      <c r="B98" s="559">
        <v>3</v>
      </c>
      <c r="C98" s="444">
        <v>11</v>
      </c>
      <c r="D98" s="444">
        <v>11</v>
      </c>
      <c r="E98" s="444">
        <v>11</v>
      </c>
      <c r="F98" s="479">
        <v>11</v>
      </c>
      <c r="G98" s="241"/>
      <c r="H98" s="229"/>
      <c r="I98" s="2"/>
      <c r="J98" s="2"/>
      <c r="K98" s="2"/>
      <c r="L98" s="2"/>
      <c r="M98" s="19"/>
      <c r="N98" s="19"/>
      <c r="O98" s="19"/>
    </row>
    <row r="99" spans="1:34">
      <c r="A99" s="2"/>
      <c r="B99" s="2"/>
      <c r="C99" s="2"/>
      <c r="D99" s="2"/>
      <c r="E99" s="2"/>
      <c r="F99" s="2"/>
      <c r="G99" s="2"/>
      <c r="I99" s="2"/>
      <c r="J99" s="2"/>
      <c r="K99" s="2"/>
      <c r="L99" s="2"/>
      <c r="M99" s="19"/>
      <c r="N99" s="19"/>
      <c r="O99" s="19"/>
    </row>
    <row r="100" spans="1:34" ht="18.75">
      <c r="A100" s="96" t="s">
        <v>238</v>
      </c>
      <c r="B100" s="2"/>
      <c r="C100" s="2"/>
      <c r="D100" s="2"/>
      <c r="E100" s="2"/>
      <c r="F100" s="2"/>
      <c r="G100" s="2"/>
      <c r="H100" s="2"/>
      <c r="I100" s="2"/>
      <c r="J100" s="2"/>
      <c r="K100" s="2"/>
      <c r="L100" s="2"/>
      <c r="M100" s="19"/>
      <c r="N100" s="19"/>
      <c r="O100" s="19"/>
    </row>
    <row r="101" spans="1:34" ht="15.75" thickBot="1">
      <c r="A101" s="2"/>
      <c r="B101" s="2"/>
      <c r="C101" s="2"/>
      <c r="D101" s="2"/>
      <c r="E101" s="2"/>
      <c r="F101" s="2"/>
      <c r="G101" s="2"/>
      <c r="H101" s="2"/>
      <c r="I101" s="2"/>
      <c r="J101" s="2"/>
      <c r="K101" s="2"/>
      <c r="L101" s="2"/>
      <c r="M101" s="19"/>
      <c r="N101" s="19"/>
      <c r="O101" s="19"/>
    </row>
    <row r="102" spans="1:34" ht="27.75" customHeight="1">
      <c r="A102" s="457"/>
      <c r="B102" s="458" t="s">
        <v>239</v>
      </c>
      <c r="C102" s="458" t="s">
        <v>240</v>
      </c>
      <c r="D102" s="459" t="s">
        <v>241</v>
      </c>
      <c r="E102" s="2"/>
      <c r="F102" s="2"/>
      <c r="G102" s="2"/>
      <c r="H102" s="2"/>
      <c r="I102" s="19"/>
      <c r="J102" s="19"/>
      <c r="K102" s="19"/>
      <c r="M102"/>
      <c r="N102" s="19"/>
      <c r="AE102" s="33"/>
      <c r="AH102"/>
    </row>
    <row r="103" spans="1:34" ht="27.75" customHeight="1">
      <c r="A103" s="460" t="s">
        <v>242</v>
      </c>
      <c r="B103" s="212">
        <v>0</v>
      </c>
      <c r="C103" s="214">
        <v>0</v>
      </c>
      <c r="D103" s="461">
        <v>0</v>
      </c>
      <c r="E103" s="2"/>
      <c r="F103" s="2"/>
      <c r="G103" s="2"/>
      <c r="H103" s="2"/>
      <c r="I103" s="19"/>
      <c r="J103" s="19"/>
      <c r="K103" s="19"/>
      <c r="M103"/>
      <c r="N103" s="19"/>
      <c r="AE103" s="33"/>
      <c r="AH103"/>
    </row>
    <row r="104" spans="1:34" ht="27.75" customHeight="1">
      <c r="A104" s="460" t="s">
        <v>243</v>
      </c>
      <c r="B104" s="212">
        <v>28</v>
      </c>
      <c r="C104" s="214">
        <v>28</v>
      </c>
      <c r="D104" s="461">
        <f>B104-C104</f>
        <v>0</v>
      </c>
      <c r="E104" s="2"/>
      <c r="F104" s="2"/>
      <c r="G104" s="2"/>
      <c r="H104" s="2"/>
      <c r="I104" s="19"/>
      <c r="J104" s="19"/>
      <c r="K104" s="19"/>
      <c r="M104"/>
      <c r="N104" s="19"/>
      <c r="AE104" s="33"/>
      <c r="AH104"/>
    </row>
    <row r="105" spans="1:34">
      <c r="A105" s="460" t="s">
        <v>244</v>
      </c>
      <c r="B105" s="212"/>
      <c r="C105" s="214"/>
      <c r="D105" s="461">
        <f t="shared" ref="D105:D106" si="1">B105-C105</f>
        <v>0</v>
      </c>
      <c r="E105" s="2"/>
      <c r="F105" s="2"/>
      <c r="G105" s="2"/>
      <c r="H105" s="2"/>
      <c r="I105" s="19"/>
      <c r="J105" s="19"/>
      <c r="K105" s="19"/>
      <c r="M105"/>
      <c r="N105" s="19"/>
      <c r="AE105" s="33"/>
      <c r="AH105"/>
    </row>
    <row r="106" spans="1:34" ht="15.75" thickBot="1">
      <c r="A106" s="462" t="s">
        <v>245</v>
      </c>
      <c r="B106" s="463">
        <v>11</v>
      </c>
      <c r="C106" s="464">
        <v>11</v>
      </c>
      <c r="D106" s="465">
        <f t="shared" si="1"/>
        <v>0</v>
      </c>
      <c r="E106" s="2"/>
      <c r="F106" s="2"/>
      <c r="G106" s="2"/>
      <c r="H106" s="2"/>
      <c r="I106" s="19"/>
      <c r="J106" s="19"/>
      <c r="K106" s="19"/>
      <c r="M106"/>
      <c r="N106" s="19"/>
      <c r="AE106" s="33"/>
      <c r="AH106"/>
    </row>
    <row r="107" spans="1:34">
      <c r="A107" s="2"/>
      <c r="B107" s="2"/>
      <c r="C107" s="2"/>
      <c r="D107" s="2"/>
      <c r="E107" s="2"/>
      <c r="F107" s="2"/>
      <c r="G107" s="2"/>
      <c r="H107" s="2"/>
      <c r="I107" s="2"/>
      <c r="J107" s="2"/>
      <c r="K107" s="2"/>
      <c r="L107" s="2"/>
      <c r="M107" s="19"/>
      <c r="N107" s="19"/>
      <c r="O107" s="19"/>
    </row>
    <row r="108" spans="1:34" ht="18.75">
      <c r="A108" s="96" t="s">
        <v>246</v>
      </c>
      <c r="B108" s="2"/>
      <c r="C108" s="2"/>
      <c r="D108" s="2"/>
      <c r="E108" s="2"/>
      <c r="F108" s="2"/>
      <c r="G108" s="2"/>
      <c r="H108" s="2"/>
      <c r="I108" s="2"/>
      <c r="J108" s="2"/>
      <c r="K108" s="2"/>
      <c r="L108" s="2"/>
      <c r="M108" s="19"/>
      <c r="N108" s="19"/>
      <c r="O108" s="19"/>
    </row>
    <row r="109" spans="1:34" ht="15.75" thickBot="1">
      <c r="A109" s="2"/>
      <c r="B109" s="2"/>
      <c r="C109" s="2"/>
      <c r="D109" s="2"/>
      <c r="E109" s="2"/>
      <c r="F109" s="2"/>
      <c r="G109" s="2"/>
      <c r="H109" s="15"/>
      <c r="I109" s="15"/>
      <c r="J109" s="15"/>
      <c r="K109" s="15"/>
      <c r="L109" s="15"/>
      <c r="M109" s="20"/>
      <c r="N109" s="20"/>
      <c r="O109" s="20"/>
    </row>
    <row r="110" spans="1:34">
      <c r="A110" s="379"/>
      <c r="B110" s="268" t="s">
        <v>150</v>
      </c>
      <c r="C110" s="268" t="s">
        <v>135</v>
      </c>
      <c r="D110" s="268" t="s">
        <v>151</v>
      </c>
      <c r="E110" s="268" t="s">
        <v>152</v>
      </c>
      <c r="F110" s="268" t="s">
        <v>153</v>
      </c>
      <c r="G110" s="268" t="s">
        <v>154</v>
      </c>
      <c r="H110" s="268" t="s">
        <v>155</v>
      </c>
      <c r="I110" s="268" t="s">
        <v>156</v>
      </c>
      <c r="J110" s="268" t="s">
        <v>157</v>
      </c>
      <c r="K110" s="268" t="s">
        <v>158</v>
      </c>
      <c r="L110" s="268" t="s">
        <v>159</v>
      </c>
      <c r="M110" s="466" t="s">
        <v>160</v>
      </c>
      <c r="N110" s="20"/>
      <c r="O110" s="20"/>
    </row>
    <row r="111" spans="1:34" ht="15" customHeight="1">
      <c r="A111" s="380" t="s">
        <v>247</v>
      </c>
      <c r="B111" s="453">
        <v>4455859.42</v>
      </c>
      <c r="C111" s="453">
        <v>2112945.87</v>
      </c>
      <c r="D111" s="453"/>
      <c r="E111" s="260"/>
      <c r="F111" s="260"/>
      <c r="G111" s="260"/>
      <c r="H111" s="260"/>
      <c r="I111" s="260"/>
      <c r="J111" s="260"/>
      <c r="K111" s="260"/>
      <c r="L111" s="260"/>
      <c r="M111" s="467"/>
      <c r="N111" s="20"/>
      <c r="O111" s="20"/>
    </row>
    <row r="112" spans="1:34" ht="15" customHeight="1">
      <c r="A112" s="380" t="s">
        <v>248</v>
      </c>
      <c r="B112" s="453">
        <v>2863012.59</v>
      </c>
      <c r="C112" s="453">
        <v>3484983.39</v>
      </c>
      <c r="D112" s="453"/>
      <c r="E112" s="260"/>
      <c r="F112" s="260"/>
      <c r="G112" s="260"/>
      <c r="H112" s="260"/>
      <c r="I112" s="260"/>
      <c r="J112" s="260"/>
      <c r="K112" s="260"/>
      <c r="L112" s="260"/>
      <c r="M112" s="467"/>
      <c r="N112" s="20"/>
      <c r="O112" s="20"/>
    </row>
    <row r="113" spans="1:35" ht="15" customHeight="1">
      <c r="A113" s="380" t="s">
        <v>249</v>
      </c>
      <c r="B113" s="453">
        <v>1337830.7</v>
      </c>
      <c r="C113" s="453">
        <v>2375665.38</v>
      </c>
      <c r="D113" s="453"/>
      <c r="E113" s="260"/>
      <c r="F113" s="260"/>
      <c r="G113" s="260"/>
      <c r="H113" s="260"/>
      <c r="I113" s="260"/>
      <c r="J113" s="260"/>
      <c r="K113" s="260"/>
      <c r="L113" s="260"/>
      <c r="M113" s="467"/>
      <c r="N113" s="20"/>
      <c r="O113" s="20"/>
    </row>
    <row r="114" spans="1:35" ht="15" customHeight="1">
      <c r="A114" s="381" t="s">
        <v>250</v>
      </c>
      <c r="B114" s="454">
        <v>4455859.42</v>
      </c>
      <c r="C114" s="454">
        <f>B114+C111</f>
        <v>6568805.29</v>
      </c>
      <c r="D114" s="454"/>
      <c r="E114" s="261"/>
      <c r="F114" s="261">
        <f>F111</f>
        <v>0</v>
      </c>
      <c r="G114" s="261"/>
      <c r="H114" s="261"/>
      <c r="I114" s="261"/>
      <c r="J114" s="261"/>
      <c r="K114" s="261"/>
      <c r="L114" s="261"/>
      <c r="M114" s="468"/>
      <c r="N114" s="20"/>
      <c r="O114" s="20"/>
    </row>
    <row r="115" spans="1:35" ht="15" customHeight="1">
      <c r="A115" s="381" t="s">
        <v>251</v>
      </c>
      <c r="B115" s="454">
        <v>2863012.59</v>
      </c>
      <c r="C115" s="454">
        <f>C112</f>
        <v>3484983.39</v>
      </c>
      <c r="D115" s="454"/>
      <c r="E115" s="261">
        <f>E112</f>
        <v>0</v>
      </c>
      <c r="F115" s="261">
        <f>F112</f>
        <v>0</v>
      </c>
      <c r="G115" s="261"/>
      <c r="H115" s="261"/>
      <c r="I115" s="261"/>
      <c r="J115" s="261"/>
      <c r="K115" s="261"/>
      <c r="L115" s="261"/>
      <c r="M115" s="468"/>
      <c r="N115" s="20"/>
      <c r="O115" s="20"/>
    </row>
    <row r="116" spans="1:35">
      <c r="A116" s="469" t="s">
        <v>252</v>
      </c>
      <c r="B116" s="470">
        <v>1337830.7</v>
      </c>
      <c r="C116" s="470">
        <f>B113+C113</f>
        <v>3713496.08</v>
      </c>
      <c r="D116" s="470"/>
      <c r="E116" s="471">
        <f>D116+E113</f>
        <v>0</v>
      </c>
      <c r="F116" s="261">
        <f>F113</f>
        <v>0</v>
      </c>
      <c r="G116" s="471"/>
      <c r="H116" s="471"/>
      <c r="I116" s="471"/>
      <c r="J116" s="471"/>
      <c r="K116" s="471"/>
      <c r="L116" s="471"/>
      <c r="M116" s="472"/>
      <c r="N116" s="20"/>
      <c r="O116" s="20"/>
    </row>
    <row r="117" spans="1:35">
      <c r="A117" s="3"/>
      <c r="B117" s="2"/>
      <c r="C117" s="2"/>
      <c r="D117" s="2"/>
      <c r="E117" s="2"/>
      <c r="F117" s="2"/>
      <c r="G117" s="2"/>
      <c r="H117" s="15"/>
      <c r="I117" s="104"/>
      <c r="J117" s="535"/>
      <c r="K117" s="15"/>
      <c r="L117" s="105"/>
      <c r="M117" s="20"/>
      <c r="N117" s="20"/>
      <c r="O117" s="20"/>
    </row>
    <row r="118" spans="1:35">
      <c r="A118" s="2" t="s">
        <v>253</v>
      </c>
      <c r="B118" s="2"/>
      <c r="C118" s="2"/>
      <c r="D118" s="2"/>
      <c r="E118" s="2"/>
      <c r="F118" s="2"/>
      <c r="G118" s="2"/>
      <c r="H118" s="15"/>
      <c r="I118" s="104"/>
      <c r="J118" s="535"/>
      <c r="K118" s="15"/>
      <c r="L118" s="105"/>
      <c r="M118" s="20"/>
      <c r="N118" s="20"/>
      <c r="O118" s="20"/>
    </row>
    <row r="119" spans="1:35">
      <c r="B119" s="2"/>
      <c r="C119" s="2"/>
      <c r="D119" s="2"/>
      <c r="E119" s="2"/>
      <c r="F119" s="2"/>
      <c r="G119" s="2"/>
      <c r="H119" s="15"/>
      <c r="I119" s="104"/>
      <c r="J119" s="105"/>
      <c r="K119" s="15"/>
      <c r="L119" s="105"/>
      <c r="M119" s="20"/>
      <c r="N119" s="20"/>
      <c r="O119" s="20"/>
    </row>
    <row r="120" spans="1:35">
      <c r="A120" s="3"/>
      <c r="B120" s="3"/>
      <c r="C120" s="3"/>
      <c r="D120" s="3"/>
      <c r="E120" s="3"/>
      <c r="F120" s="3"/>
      <c r="G120" s="3"/>
      <c r="H120" s="15"/>
      <c r="I120" s="15"/>
      <c r="J120" s="15"/>
      <c r="K120" s="15"/>
      <c r="L120" s="15"/>
      <c r="M120" s="20"/>
      <c r="N120" s="20"/>
      <c r="O120" s="20"/>
    </row>
    <row r="121" spans="1:35" ht="19.5" thickBot="1">
      <c r="A121" s="96" t="s">
        <v>254</v>
      </c>
      <c r="B121" s="3"/>
      <c r="C121" s="3"/>
      <c r="D121" s="3"/>
      <c r="E121" s="3"/>
      <c r="F121" s="3"/>
      <c r="G121" s="3"/>
      <c r="H121" s="15"/>
      <c r="I121" s="15"/>
      <c r="J121" s="15"/>
      <c r="K121" s="15"/>
      <c r="L121" s="15"/>
      <c r="M121" s="20"/>
      <c r="N121" s="20"/>
      <c r="O121" s="20"/>
    </row>
    <row r="122" spans="1:35" ht="127.5">
      <c r="A122" s="480" t="s">
        <v>255</v>
      </c>
      <c r="B122" s="481" t="s">
        <v>256</v>
      </c>
      <c r="C122" s="482" t="s">
        <v>257</v>
      </c>
      <c r="D122" s="482" t="s">
        <v>258</v>
      </c>
      <c r="E122" s="483" t="s">
        <v>259</v>
      </c>
      <c r="F122" s="484" t="s">
        <v>260</v>
      </c>
      <c r="G122" s="485" t="s">
        <v>261</v>
      </c>
      <c r="H122" s="482" t="s">
        <v>262</v>
      </c>
      <c r="I122" s="482" t="s">
        <v>263</v>
      </c>
      <c r="J122" s="486" t="s">
        <v>264</v>
      </c>
      <c r="K122" s="2"/>
      <c r="L122" s="20"/>
      <c r="M122" s="20"/>
      <c r="N122" s="20"/>
      <c r="O122" s="19"/>
      <c r="Q122" s="20"/>
      <c r="AF122"/>
      <c r="AI122" s="33"/>
    </row>
    <row r="123" spans="1:35">
      <c r="A123" s="798" t="s">
        <v>265</v>
      </c>
      <c r="B123" s="506" t="s">
        <v>266</v>
      </c>
      <c r="C123" s="569">
        <v>2</v>
      </c>
      <c r="D123" s="509">
        <f t="shared" ref="D123:D136" si="2">IF(ISBLANK(C123),"",C123*30)</f>
        <v>60</v>
      </c>
      <c r="E123" s="570">
        <v>28</v>
      </c>
      <c r="F123" s="510">
        <f t="shared" ref="F123:F136" si="3">E123*D123</f>
        <v>1680</v>
      </c>
      <c r="G123" s="571">
        <v>14314</v>
      </c>
      <c r="H123" s="511">
        <f t="shared" ref="H123:H137" si="4">G123/F123</f>
        <v>8.5202380952380956</v>
      </c>
      <c r="I123" s="512">
        <v>3</v>
      </c>
      <c r="J123" s="513">
        <f t="shared" ref="J123:J137" si="5">IF(AND(H123&gt;0,I123&gt;0),H123-I123,"")</f>
        <v>5.5202380952380956</v>
      </c>
      <c r="K123" s="2"/>
      <c r="L123" s="20"/>
      <c r="M123" s="20"/>
      <c r="N123" s="20"/>
      <c r="O123" s="19"/>
      <c r="Q123" s="20"/>
      <c r="AF123"/>
      <c r="AI123" s="33"/>
    </row>
    <row r="124" spans="1:35">
      <c r="A124" s="799"/>
      <c r="B124" s="506" t="s">
        <v>267</v>
      </c>
      <c r="C124" s="569">
        <v>2</v>
      </c>
      <c r="D124" s="509">
        <f t="shared" si="2"/>
        <v>60</v>
      </c>
      <c r="E124" s="570">
        <v>41</v>
      </c>
      <c r="F124" s="510">
        <f t="shared" si="3"/>
        <v>2460</v>
      </c>
      <c r="G124" s="571">
        <v>32139</v>
      </c>
      <c r="H124" s="511">
        <f t="shared" si="4"/>
        <v>13.064634146341463</v>
      </c>
      <c r="I124" s="512">
        <v>3</v>
      </c>
      <c r="J124" s="513">
        <f t="shared" si="5"/>
        <v>10.064634146341463</v>
      </c>
      <c r="K124" s="2"/>
      <c r="L124" s="20"/>
      <c r="M124" s="20"/>
      <c r="N124" s="20"/>
      <c r="O124" s="19"/>
      <c r="Q124" s="20"/>
      <c r="AF124"/>
      <c r="AI124" s="33"/>
    </row>
    <row r="125" spans="1:35">
      <c r="A125" s="799"/>
      <c r="B125" s="506" t="s">
        <v>268</v>
      </c>
      <c r="C125" s="569">
        <v>2</v>
      </c>
      <c r="D125" s="509">
        <f t="shared" si="2"/>
        <v>60</v>
      </c>
      <c r="E125" s="570">
        <v>1</v>
      </c>
      <c r="F125" s="510">
        <f>E125*D125</f>
        <v>60</v>
      </c>
      <c r="G125" s="571">
        <v>525</v>
      </c>
      <c r="H125" s="511">
        <f t="shared" si="4"/>
        <v>8.75</v>
      </c>
      <c r="I125" s="512">
        <v>3</v>
      </c>
      <c r="J125" s="513">
        <f t="shared" si="5"/>
        <v>5.75</v>
      </c>
      <c r="K125" s="2"/>
      <c r="L125" s="20"/>
      <c r="M125" s="20"/>
      <c r="N125" s="20"/>
      <c r="O125" s="19"/>
      <c r="Q125" s="20"/>
      <c r="AF125"/>
      <c r="AI125" s="33"/>
    </row>
    <row r="126" spans="1:35">
      <c r="A126" s="799"/>
      <c r="B126" s="506" t="s">
        <v>269</v>
      </c>
      <c r="C126" s="507">
        <v>2</v>
      </c>
      <c r="D126" s="509">
        <f t="shared" si="2"/>
        <v>60</v>
      </c>
      <c r="E126" s="515">
        <v>318</v>
      </c>
      <c r="F126" s="510">
        <f t="shared" si="3"/>
        <v>19080</v>
      </c>
      <c r="G126" s="517">
        <v>135639</v>
      </c>
      <c r="H126" s="511">
        <f t="shared" si="4"/>
        <v>7.1089622641509438</v>
      </c>
      <c r="I126" s="512">
        <v>3</v>
      </c>
      <c r="J126" s="513">
        <f t="shared" si="5"/>
        <v>4.1089622641509438</v>
      </c>
      <c r="K126" s="2"/>
      <c r="L126" s="20"/>
      <c r="M126" s="20"/>
      <c r="N126" s="20"/>
      <c r="O126" s="19"/>
      <c r="Q126" s="20"/>
      <c r="AF126"/>
      <c r="AI126" s="33"/>
    </row>
    <row r="127" spans="1:35">
      <c r="A127" s="799"/>
      <c r="B127" s="506" t="s">
        <v>270</v>
      </c>
      <c r="C127" s="507">
        <v>3</v>
      </c>
      <c r="D127" s="509">
        <f t="shared" si="2"/>
        <v>90</v>
      </c>
      <c r="E127" s="515">
        <v>128</v>
      </c>
      <c r="F127" s="510">
        <f t="shared" si="3"/>
        <v>11520</v>
      </c>
      <c r="G127" s="517">
        <v>118313</v>
      </c>
      <c r="H127" s="511">
        <f t="shared" si="4"/>
        <v>10.270225694444445</v>
      </c>
      <c r="I127" s="512">
        <v>3</v>
      </c>
      <c r="J127" s="513">
        <f t="shared" si="5"/>
        <v>7.270225694444445</v>
      </c>
      <c r="K127" s="2"/>
      <c r="L127" s="20"/>
      <c r="M127" s="20"/>
      <c r="N127" s="20"/>
      <c r="O127" s="19"/>
      <c r="Q127" s="20"/>
      <c r="AF127"/>
      <c r="AI127" s="33"/>
    </row>
    <row r="128" spans="1:35">
      <c r="A128" s="799"/>
      <c r="B128" s="506" t="s">
        <v>271</v>
      </c>
      <c r="C128" s="507">
        <v>1</v>
      </c>
      <c r="D128" s="509">
        <f t="shared" si="2"/>
        <v>30</v>
      </c>
      <c r="E128" s="515">
        <v>87</v>
      </c>
      <c r="F128" s="510">
        <f t="shared" si="3"/>
        <v>2610</v>
      </c>
      <c r="G128" s="517">
        <v>22014</v>
      </c>
      <c r="H128" s="511">
        <f t="shared" si="4"/>
        <v>8.434482758620689</v>
      </c>
      <c r="I128" s="512">
        <v>3</v>
      </c>
      <c r="J128" s="513">
        <f t="shared" si="5"/>
        <v>5.434482758620689</v>
      </c>
      <c r="K128" s="2"/>
      <c r="L128" s="20"/>
      <c r="M128" s="20"/>
      <c r="N128" s="20"/>
      <c r="O128" s="19"/>
      <c r="Q128" s="20"/>
      <c r="AF128"/>
      <c r="AI128" s="33"/>
    </row>
    <row r="129" spans="1:35">
      <c r="A129" s="799"/>
      <c r="B129" s="506" t="s">
        <v>272</v>
      </c>
      <c r="C129" s="507">
        <v>4</v>
      </c>
      <c r="D129" s="509">
        <f t="shared" si="2"/>
        <v>120</v>
      </c>
      <c r="E129" s="515">
        <v>252</v>
      </c>
      <c r="F129" s="510">
        <f t="shared" si="3"/>
        <v>30240</v>
      </c>
      <c r="G129" s="517">
        <v>177726</v>
      </c>
      <c r="H129" s="511">
        <f t="shared" si="4"/>
        <v>5.8771825396825399</v>
      </c>
      <c r="I129" s="512">
        <v>3</v>
      </c>
      <c r="J129" s="513">
        <f t="shared" si="5"/>
        <v>2.8771825396825399</v>
      </c>
      <c r="K129" s="2"/>
      <c r="L129" s="20"/>
      <c r="M129" s="20"/>
      <c r="N129" s="20"/>
      <c r="O129" s="19"/>
      <c r="Q129" s="20"/>
      <c r="AF129"/>
      <c r="AI129" s="33"/>
    </row>
    <row r="130" spans="1:35">
      <c r="A130" s="799"/>
      <c r="B130" s="506" t="s">
        <v>273</v>
      </c>
      <c r="C130" s="507">
        <v>2</v>
      </c>
      <c r="D130" s="509">
        <f t="shared" si="2"/>
        <v>60</v>
      </c>
      <c r="E130" s="515">
        <v>104</v>
      </c>
      <c r="F130" s="510">
        <f t="shared" si="3"/>
        <v>6240</v>
      </c>
      <c r="G130" s="517">
        <v>88794</v>
      </c>
      <c r="H130" s="511">
        <f t="shared" si="4"/>
        <v>14.229807692307693</v>
      </c>
      <c r="I130" s="512">
        <v>3</v>
      </c>
      <c r="J130" s="513">
        <f t="shared" si="5"/>
        <v>11.229807692307693</v>
      </c>
      <c r="K130" s="2"/>
      <c r="L130" s="20"/>
      <c r="M130" s="20"/>
      <c r="N130" s="20"/>
      <c r="O130" s="19"/>
      <c r="Q130" s="20"/>
      <c r="AF130"/>
      <c r="AI130" s="33"/>
    </row>
    <row r="131" spans="1:35">
      <c r="A131" s="799"/>
      <c r="B131" s="506" t="s">
        <v>274</v>
      </c>
      <c r="C131" s="507">
        <v>1</v>
      </c>
      <c r="D131" s="509">
        <f t="shared" si="2"/>
        <v>30</v>
      </c>
      <c r="E131" s="515">
        <v>7</v>
      </c>
      <c r="F131" s="510">
        <f t="shared" si="3"/>
        <v>210</v>
      </c>
      <c r="G131" s="517">
        <v>2940</v>
      </c>
      <c r="H131" s="511">
        <f t="shared" si="4"/>
        <v>14</v>
      </c>
      <c r="I131" s="512">
        <v>3</v>
      </c>
      <c r="J131" s="513">
        <f t="shared" si="5"/>
        <v>11</v>
      </c>
      <c r="K131" s="2"/>
      <c r="L131" s="20"/>
      <c r="M131" s="20"/>
      <c r="N131" s="20"/>
      <c r="O131" s="19"/>
      <c r="Q131" s="20"/>
      <c r="AF131"/>
      <c r="AI131" s="33"/>
    </row>
    <row r="132" spans="1:35">
      <c r="A132" s="799"/>
      <c r="B132" s="506" t="s">
        <v>275</v>
      </c>
      <c r="C132" s="569">
        <v>1</v>
      </c>
      <c r="D132" s="509">
        <f t="shared" si="2"/>
        <v>30</v>
      </c>
      <c r="E132" s="577">
        <v>597</v>
      </c>
      <c r="F132" s="578">
        <f t="shared" si="3"/>
        <v>17910</v>
      </c>
      <c r="G132" s="517">
        <v>50347</v>
      </c>
      <c r="H132" s="579">
        <f t="shared" si="4"/>
        <v>2.8111111111111109</v>
      </c>
      <c r="I132" s="508">
        <v>3</v>
      </c>
      <c r="J132" s="580">
        <f t="shared" si="5"/>
        <v>-0.18888888888888911</v>
      </c>
      <c r="K132" s="2"/>
      <c r="L132" s="20"/>
      <c r="M132" s="20"/>
      <c r="N132" s="20"/>
      <c r="O132" s="19"/>
      <c r="Q132" s="20"/>
      <c r="AF132"/>
      <c r="AI132" s="33"/>
    </row>
    <row r="133" spans="1:35">
      <c r="A133" s="799"/>
      <c r="B133" s="506" t="s">
        <v>276</v>
      </c>
      <c r="C133" s="569">
        <v>1</v>
      </c>
      <c r="D133" s="509">
        <f t="shared" si="2"/>
        <v>30</v>
      </c>
      <c r="E133" s="577">
        <v>2561</v>
      </c>
      <c r="F133" s="578">
        <f t="shared" si="3"/>
        <v>76830</v>
      </c>
      <c r="G133" s="517">
        <f>225504+369606</f>
        <v>595110</v>
      </c>
      <c r="H133" s="579">
        <f t="shared" si="4"/>
        <v>7.7458024209293246</v>
      </c>
      <c r="I133" s="508">
        <v>3</v>
      </c>
      <c r="J133" s="580">
        <f t="shared" si="5"/>
        <v>4.7458024209293246</v>
      </c>
      <c r="K133" s="2"/>
      <c r="L133" s="20"/>
      <c r="M133" s="20"/>
      <c r="N133" s="20"/>
      <c r="O133" s="19"/>
      <c r="Q133" s="20"/>
      <c r="AF133"/>
      <c r="AI133" s="33"/>
    </row>
    <row r="134" spans="1:35">
      <c r="A134" s="799"/>
      <c r="B134" s="506" t="s">
        <v>277</v>
      </c>
      <c r="C134" s="512">
        <v>1</v>
      </c>
      <c r="D134" s="509">
        <f t="shared" si="2"/>
        <v>30</v>
      </c>
      <c r="E134" s="516">
        <v>196</v>
      </c>
      <c r="F134" s="578">
        <f t="shared" si="3"/>
        <v>5880</v>
      </c>
      <c r="G134" s="517">
        <v>20852</v>
      </c>
      <c r="H134" s="579">
        <f t="shared" si="4"/>
        <v>3.5462585034013605</v>
      </c>
      <c r="I134" s="508">
        <v>3</v>
      </c>
      <c r="J134" s="580">
        <f t="shared" si="5"/>
        <v>0.54625850340136051</v>
      </c>
      <c r="K134" s="2"/>
      <c r="L134" s="20"/>
      <c r="M134" s="20"/>
      <c r="N134" s="20"/>
      <c r="O134" s="19"/>
      <c r="Q134" s="20"/>
      <c r="AF134"/>
      <c r="AI134" s="33"/>
    </row>
    <row r="135" spans="1:35" s="60" customFormat="1">
      <c r="A135" s="799"/>
      <c r="B135" s="506" t="s">
        <v>278</v>
      </c>
      <c r="C135" s="512">
        <v>6</v>
      </c>
      <c r="D135" s="509">
        <f>IF(ISBLANK(C135),"",C135*30)</f>
        <v>180</v>
      </c>
      <c r="E135" s="572">
        <v>23</v>
      </c>
      <c r="F135" s="510">
        <f t="shared" si="3"/>
        <v>4140</v>
      </c>
      <c r="G135" s="571">
        <v>41431</v>
      </c>
      <c r="H135" s="511">
        <f t="shared" si="4"/>
        <v>10.007487922705314</v>
      </c>
      <c r="I135" s="512">
        <v>3</v>
      </c>
      <c r="J135" s="513">
        <f t="shared" si="5"/>
        <v>7.0074879227053142</v>
      </c>
      <c r="K135" s="573"/>
      <c r="L135" s="574"/>
      <c r="M135" s="574"/>
      <c r="N135" s="574"/>
      <c r="O135" s="575"/>
      <c r="Q135" s="574"/>
      <c r="AG135" s="576"/>
      <c r="AH135" s="576"/>
      <c r="AI135" s="576"/>
    </row>
    <row r="136" spans="1:35">
      <c r="A136" s="799"/>
      <c r="B136" s="506" t="s">
        <v>279</v>
      </c>
      <c r="C136" s="508">
        <v>4</v>
      </c>
      <c r="D136" s="509">
        <f t="shared" si="2"/>
        <v>120</v>
      </c>
      <c r="E136" s="516">
        <v>18</v>
      </c>
      <c r="F136" s="510">
        <f t="shared" si="3"/>
        <v>2160</v>
      </c>
      <c r="G136" s="517">
        <v>14908</v>
      </c>
      <c r="H136" s="511">
        <f t="shared" si="4"/>
        <v>6.9018518518518519</v>
      </c>
      <c r="I136" s="512">
        <v>3</v>
      </c>
      <c r="J136" s="513">
        <f t="shared" si="5"/>
        <v>3.9018518518518519</v>
      </c>
      <c r="K136" s="2"/>
      <c r="L136" s="20"/>
      <c r="M136" s="20"/>
      <c r="N136" s="20"/>
      <c r="O136" s="19"/>
      <c r="Q136" s="20"/>
      <c r="AF136"/>
      <c r="AI136" s="33"/>
    </row>
    <row r="137" spans="1:35">
      <c r="A137" s="799"/>
      <c r="B137" s="506" t="s">
        <v>280</v>
      </c>
      <c r="C137" s="508"/>
      <c r="D137" s="509">
        <v>2</v>
      </c>
      <c r="E137" s="516">
        <v>6</v>
      </c>
      <c r="F137" s="510">
        <f>E137*D137</f>
        <v>12</v>
      </c>
      <c r="G137" s="517">
        <v>105</v>
      </c>
      <c r="H137" s="511">
        <f t="shared" si="4"/>
        <v>8.75</v>
      </c>
      <c r="I137" s="512">
        <v>3</v>
      </c>
      <c r="J137" s="513">
        <f t="shared" si="5"/>
        <v>5.75</v>
      </c>
      <c r="K137" s="2"/>
      <c r="L137" s="20"/>
      <c r="M137" s="20"/>
      <c r="N137" s="20"/>
      <c r="O137" s="19"/>
      <c r="Q137" s="20"/>
      <c r="AF137"/>
      <c r="AI137" s="33"/>
    </row>
    <row r="138" spans="1:35">
      <c r="A138" s="799"/>
      <c r="B138" s="514" t="s">
        <v>281</v>
      </c>
      <c r="C138" s="508">
        <v>6</v>
      </c>
      <c r="D138" s="509">
        <f>IF(ISBLANK(C138),"",C138*30)</f>
        <v>180</v>
      </c>
      <c r="E138" s="516">
        <v>23</v>
      </c>
      <c r="F138" s="510">
        <f>E138*D138</f>
        <v>4140</v>
      </c>
      <c r="G138" s="517">
        <v>14710</v>
      </c>
      <c r="H138" s="511">
        <f>G138/F138</f>
        <v>3.5531400966183573</v>
      </c>
      <c r="I138" s="512">
        <v>3</v>
      </c>
      <c r="J138" s="513">
        <f>IF(AND(H138&gt;0,I138&gt;0),H138-I138,"")</f>
        <v>0.55314009661835728</v>
      </c>
      <c r="K138" s="2"/>
      <c r="L138" s="20"/>
      <c r="M138" s="20"/>
      <c r="N138" s="20"/>
      <c r="O138" s="19"/>
      <c r="Q138" s="20"/>
      <c r="AF138"/>
      <c r="AI138" s="33"/>
    </row>
    <row r="139" spans="1:35">
      <c r="A139" s="799"/>
      <c r="B139" s="506" t="s">
        <v>282</v>
      </c>
      <c r="C139" s="508">
        <v>1</v>
      </c>
      <c r="D139" s="509">
        <v>30</v>
      </c>
      <c r="E139" s="516">
        <v>397</v>
      </c>
      <c r="F139" s="510">
        <f t="shared" ref="F139:F140" si="6">E139*D139</f>
        <v>11910</v>
      </c>
      <c r="G139" s="517">
        <v>43577</v>
      </c>
      <c r="H139" s="511">
        <f t="shared" ref="H139:H140" si="7">G139/F139</f>
        <v>3.6588581024349285</v>
      </c>
      <c r="I139" s="512">
        <v>3</v>
      </c>
      <c r="J139" s="513">
        <f t="shared" ref="J139:J140" si="8">IF(AND(H139&gt;0,I139&gt;0),H139-I139,"")</f>
        <v>0.65885810243492848</v>
      </c>
      <c r="K139" s="2"/>
      <c r="L139" s="20"/>
      <c r="M139" s="20"/>
      <c r="N139" s="20"/>
      <c r="O139" s="19"/>
      <c r="Q139" s="20"/>
      <c r="AF139"/>
      <c r="AI139" s="33"/>
    </row>
    <row r="140" spans="1:35">
      <c r="A140" s="800"/>
      <c r="B140" s="514" t="s">
        <v>283</v>
      </c>
      <c r="C140" s="508">
        <v>1</v>
      </c>
      <c r="D140" s="509">
        <v>30</v>
      </c>
      <c r="E140" s="516">
        <v>149</v>
      </c>
      <c r="F140" s="510">
        <f t="shared" si="6"/>
        <v>4470</v>
      </c>
      <c r="G140" s="517">
        <v>20507</v>
      </c>
      <c r="H140" s="511">
        <f t="shared" si="7"/>
        <v>4.5876957494407158</v>
      </c>
      <c r="I140" s="512">
        <v>3</v>
      </c>
      <c r="J140" s="513">
        <f t="shared" si="8"/>
        <v>1.5876957494407158</v>
      </c>
      <c r="K140" s="2"/>
      <c r="L140" s="20"/>
      <c r="M140" s="20"/>
      <c r="N140" s="20"/>
      <c r="O140" s="19"/>
      <c r="Q140" s="20"/>
      <c r="AF140"/>
      <c r="AI140" s="33"/>
    </row>
    <row r="141" spans="1:35">
      <c r="A141" s="819" t="s">
        <v>228</v>
      </c>
      <c r="B141" s="494" t="s">
        <v>284</v>
      </c>
      <c r="C141" s="497">
        <v>1</v>
      </c>
      <c r="D141" s="498">
        <v>26</v>
      </c>
      <c r="E141" s="499">
        <v>517</v>
      </c>
      <c r="F141" s="500">
        <f>C141*D141*E141</f>
        <v>13442</v>
      </c>
      <c r="G141" s="499">
        <v>67812</v>
      </c>
      <c r="H141" s="501">
        <f t="shared" ref="H141:H158" si="9">G141/F141</f>
        <v>5.0447850022318104</v>
      </c>
      <c r="I141" s="502">
        <v>3</v>
      </c>
      <c r="J141" s="503">
        <f>H141-I141</f>
        <v>2.0447850022318104</v>
      </c>
      <c r="K141" s="2"/>
      <c r="L141" s="20"/>
      <c r="M141" s="20"/>
      <c r="N141" s="20"/>
      <c r="O141" s="19"/>
      <c r="Q141" s="20"/>
      <c r="AF141"/>
      <c r="AI141" s="33"/>
    </row>
    <row r="142" spans="1:35">
      <c r="A142" s="819"/>
      <c r="B142" s="383" t="s">
        <v>285</v>
      </c>
      <c r="C142" s="504">
        <v>1</v>
      </c>
      <c r="D142" s="505">
        <v>26</v>
      </c>
      <c r="E142" s="499">
        <v>162</v>
      </c>
      <c r="F142" s="500">
        <f t="shared" ref="F142:F156" si="10">C142*D142*E142</f>
        <v>4212</v>
      </c>
      <c r="G142" s="499">
        <v>66169</v>
      </c>
      <c r="H142" s="501">
        <f t="shared" si="9"/>
        <v>15.709639126305794</v>
      </c>
      <c r="I142" s="502">
        <v>3</v>
      </c>
      <c r="J142" s="503">
        <f t="shared" ref="J142:J158" si="11">H142-I142</f>
        <v>12.709639126305794</v>
      </c>
      <c r="K142" s="2"/>
      <c r="L142" s="20"/>
      <c r="M142" s="20"/>
      <c r="N142" s="20"/>
      <c r="O142" s="19"/>
      <c r="Q142" s="20"/>
      <c r="AF142"/>
      <c r="AI142" s="33"/>
    </row>
    <row r="143" spans="1:35">
      <c r="A143" s="819"/>
      <c r="B143" s="383" t="s">
        <v>286</v>
      </c>
      <c r="C143" s="581">
        <v>2</v>
      </c>
      <c r="D143" s="582">
        <v>30</v>
      </c>
      <c r="E143" s="583">
        <v>40</v>
      </c>
      <c r="F143" s="584">
        <f t="shared" si="10"/>
        <v>2400</v>
      </c>
      <c r="G143" s="583">
        <v>82873</v>
      </c>
      <c r="H143" s="585">
        <f t="shared" si="9"/>
        <v>34.530416666666667</v>
      </c>
      <c r="I143" s="586">
        <v>3</v>
      </c>
      <c r="J143" s="587">
        <f t="shared" si="11"/>
        <v>31.530416666666667</v>
      </c>
      <c r="K143" s="2"/>
      <c r="L143" s="20"/>
      <c r="M143" s="20"/>
      <c r="N143" s="20"/>
      <c r="O143" s="19"/>
      <c r="Q143" s="20"/>
      <c r="AF143"/>
      <c r="AI143" s="33"/>
    </row>
    <row r="144" spans="1:35">
      <c r="A144" s="819"/>
      <c r="B144" s="383" t="s">
        <v>287</v>
      </c>
      <c r="C144" s="581">
        <v>2</v>
      </c>
      <c r="D144" s="582">
        <v>30</v>
      </c>
      <c r="E144" s="583">
        <v>135</v>
      </c>
      <c r="F144" s="584">
        <f t="shared" ref="F144" si="12">C144*D144*E144</f>
        <v>8100</v>
      </c>
      <c r="G144" s="583">
        <v>44388</v>
      </c>
      <c r="H144" s="585">
        <f t="shared" ref="H144" si="13">G144/F144</f>
        <v>5.48</v>
      </c>
      <c r="I144" s="586">
        <v>3</v>
      </c>
      <c r="J144" s="587">
        <f t="shared" ref="J144" si="14">H144-I144</f>
        <v>2.4800000000000004</v>
      </c>
      <c r="K144" s="2"/>
      <c r="L144" s="20"/>
      <c r="M144" s="20"/>
      <c r="N144" s="20"/>
      <c r="O144" s="19"/>
      <c r="Q144" s="20"/>
      <c r="AF144"/>
      <c r="AI144" s="33"/>
    </row>
    <row r="145" spans="1:35">
      <c r="A145" s="819"/>
      <c r="B145" s="383" t="s">
        <v>288</v>
      </c>
      <c r="C145" s="581">
        <v>3</v>
      </c>
      <c r="D145" s="582">
        <v>30</v>
      </c>
      <c r="E145" s="583">
        <v>1054</v>
      </c>
      <c r="F145" s="584">
        <f t="shared" si="10"/>
        <v>94860</v>
      </c>
      <c r="G145" s="583">
        <v>1385437</v>
      </c>
      <c r="H145" s="585">
        <f t="shared" si="9"/>
        <v>14.605070630402698</v>
      </c>
      <c r="I145" s="586">
        <v>3</v>
      </c>
      <c r="J145" s="587">
        <f t="shared" si="11"/>
        <v>11.605070630402698</v>
      </c>
      <c r="K145" s="2"/>
      <c r="L145" s="20"/>
      <c r="M145" s="20"/>
      <c r="N145" s="20"/>
      <c r="O145" s="19"/>
      <c r="Q145" s="20"/>
      <c r="AF145"/>
      <c r="AI145" s="33"/>
    </row>
    <row r="146" spans="1:35">
      <c r="A146" s="819"/>
      <c r="B146" s="383" t="s">
        <v>289</v>
      </c>
      <c r="C146" s="581">
        <v>4</v>
      </c>
      <c r="D146" s="582">
        <v>30</v>
      </c>
      <c r="E146" s="583">
        <v>726</v>
      </c>
      <c r="F146" s="584">
        <f t="shared" si="10"/>
        <v>87120</v>
      </c>
      <c r="G146" s="583">
        <v>257855</v>
      </c>
      <c r="H146" s="585">
        <f t="shared" si="9"/>
        <v>2.9597681359044996</v>
      </c>
      <c r="I146" s="586">
        <v>3</v>
      </c>
      <c r="J146" s="587">
        <f t="shared" si="11"/>
        <v>-4.0231864095500391E-2</v>
      </c>
      <c r="K146" s="2"/>
      <c r="L146" s="20"/>
      <c r="M146" s="20"/>
      <c r="N146" s="20"/>
      <c r="O146" s="19"/>
      <c r="Q146" s="20"/>
      <c r="AF146"/>
      <c r="AI146" s="33"/>
    </row>
    <row r="147" spans="1:35">
      <c r="A147" s="819"/>
      <c r="B147" s="383" t="s">
        <v>290</v>
      </c>
      <c r="C147" s="581">
        <v>2</v>
      </c>
      <c r="D147" s="582">
        <v>30</v>
      </c>
      <c r="E147" s="583">
        <v>262</v>
      </c>
      <c r="F147" s="584">
        <f t="shared" si="10"/>
        <v>15720</v>
      </c>
      <c r="G147" s="583">
        <v>51259</v>
      </c>
      <c r="H147" s="585">
        <f t="shared" si="9"/>
        <v>3.2607506361323155</v>
      </c>
      <c r="I147" s="586">
        <v>3</v>
      </c>
      <c r="J147" s="587">
        <f t="shared" si="11"/>
        <v>0.26075063613231553</v>
      </c>
      <c r="K147" s="2"/>
      <c r="L147" s="20"/>
      <c r="M147" s="20"/>
      <c r="N147" s="20"/>
      <c r="O147" s="19"/>
      <c r="Q147" s="20"/>
      <c r="AF147"/>
      <c r="AI147" s="33"/>
    </row>
    <row r="148" spans="1:35">
      <c r="A148" s="819"/>
      <c r="B148" s="383" t="s">
        <v>291</v>
      </c>
      <c r="C148" s="581">
        <v>4</v>
      </c>
      <c r="D148" s="582">
        <v>30</v>
      </c>
      <c r="E148" s="583">
        <v>1008</v>
      </c>
      <c r="F148" s="584">
        <f t="shared" si="10"/>
        <v>120960</v>
      </c>
      <c r="G148" s="583">
        <v>1377963</v>
      </c>
      <c r="H148" s="585">
        <f t="shared" si="9"/>
        <v>11.39188988095238</v>
      </c>
      <c r="I148" s="586">
        <v>3</v>
      </c>
      <c r="J148" s="587">
        <f t="shared" si="11"/>
        <v>8.3918898809523803</v>
      </c>
      <c r="K148" s="2"/>
      <c r="L148" s="20"/>
      <c r="M148" s="20"/>
      <c r="N148" s="20"/>
      <c r="O148" s="19"/>
      <c r="Q148" s="20"/>
      <c r="AF148"/>
      <c r="AI148" s="33"/>
    </row>
    <row r="149" spans="1:35">
      <c r="A149" s="819"/>
      <c r="B149" s="383" t="s">
        <v>292</v>
      </c>
      <c r="C149" s="581">
        <v>1</v>
      </c>
      <c r="D149" s="582">
        <v>30</v>
      </c>
      <c r="E149" s="583">
        <v>525</v>
      </c>
      <c r="F149" s="584">
        <f t="shared" si="10"/>
        <v>15750</v>
      </c>
      <c r="G149" s="583">
        <v>143902</v>
      </c>
      <c r="H149" s="585">
        <f t="shared" si="9"/>
        <v>9.1366349206349202</v>
      </c>
      <c r="I149" s="586">
        <v>3</v>
      </c>
      <c r="J149" s="587">
        <f t="shared" si="11"/>
        <v>6.1366349206349202</v>
      </c>
      <c r="K149" s="2"/>
      <c r="L149" s="20"/>
      <c r="M149" s="20"/>
      <c r="N149" s="20"/>
      <c r="O149" s="19"/>
      <c r="Q149" s="20"/>
      <c r="AF149"/>
      <c r="AI149" s="33"/>
    </row>
    <row r="150" spans="1:35">
      <c r="A150" s="819"/>
      <c r="B150" s="384" t="s">
        <v>293</v>
      </c>
      <c r="C150" s="581">
        <v>2</v>
      </c>
      <c r="D150" s="582">
        <v>30</v>
      </c>
      <c r="E150" s="583">
        <v>202</v>
      </c>
      <c r="F150" s="584">
        <f t="shared" si="10"/>
        <v>12120</v>
      </c>
      <c r="G150" s="583">
        <v>147502</v>
      </c>
      <c r="H150" s="585">
        <f t="shared" si="9"/>
        <v>12.17013201320132</v>
      </c>
      <c r="I150" s="586">
        <v>3</v>
      </c>
      <c r="J150" s="587">
        <f t="shared" si="11"/>
        <v>9.1701320132013198</v>
      </c>
      <c r="K150" s="2"/>
      <c r="L150" s="20"/>
      <c r="M150" s="20"/>
      <c r="N150" s="20"/>
      <c r="O150" s="19"/>
      <c r="Q150" s="20"/>
      <c r="AF150"/>
      <c r="AI150" s="33"/>
    </row>
    <row r="151" spans="1:35">
      <c r="A151" s="819"/>
      <c r="B151" s="384" t="s">
        <v>294</v>
      </c>
      <c r="C151" s="581">
        <v>3</v>
      </c>
      <c r="D151" s="582">
        <v>30</v>
      </c>
      <c r="E151" s="583">
        <v>806</v>
      </c>
      <c r="F151" s="584">
        <f t="shared" si="10"/>
        <v>72540</v>
      </c>
      <c r="G151" s="583">
        <v>390562</v>
      </c>
      <c r="H151" s="585">
        <f t="shared" si="9"/>
        <v>5.3840915357044388</v>
      </c>
      <c r="I151" s="586">
        <v>3</v>
      </c>
      <c r="J151" s="587">
        <f t="shared" si="11"/>
        <v>2.3840915357044388</v>
      </c>
      <c r="K151" s="2"/>
      <c r="L151" s="20"/>
      <c r="M151" s="20"/>
      <c r="N151" s="20"/>
      <c r="O151" s="19"/>
      <c r="Q151" s="20"/>
      <c r="AF151"/>
      <c r="AI151" s="33"/>
    </row>
    <row r="152" spans="1:35">
      <c r="A152" s="819"/>
      <c r="B152" s="588" t="s">
        <v>295</v>
      </c>
      <c r="C152" s="581">
        <v>4</v>
      </c>
      <c r="D152" s="582">
        <v>30</v>
      </c>
      <c r="E152" s="583">
        <v>301</v>
      </c>
      <c r="F152" s="584">
        <f t="shared" si="10"/>
        <v>36120</v>
      </c>
      <c r="G152" s="583">
        <v>448834</v>
      </c>
      <c r="H152" s="585">
        <f t="shared" si="9"/>
        <v>12.426190476190476</v>
      </c>
      <c r="I152" s="586">
        <v>3</v>
      </c>
      <c r="J152" s="587">
        <f t="shared" si="11"/>
        <v>9.4261904761904756</v>
      </c>
      <c r="K152" s="2"/>
      <c r="L152" s="20"/>
      <c r="M152" s="20"/>
      <c r="N152" s="20"/>
      <c r="O152" s="19"/>
      <c r="Q152" s="20"/>
      <c r="AF152"/>
      <c r="AI152" s="33"/>
    </row>
    <row r="153" spans="1:35">
      <c r="A153" s="819"/>
      <c r="B153" s="589" t="s">
        <v>296</v>
      </c>
      <c r="C153" s="590">
        <v>5</v>
      </c>
      <c r="D153" s="582">
        <v>30</v>
      </c>
      <c r="E153" s="583">
        <v>931</v>
      </c>
      <c r="F153" s="584">
        <f t="shared" si="10"/>
        <v>139650</v>
      </c>
      <c r="G153" s="583">
        <v>1449920</v>
      </c>
      <c r="H153" s="585">
        <f t="shared" si="9"/>
        <v>10.382527747941282</v>
      </c>
      <c r="I153" s="586">
        <v>3</v>
      </c>
      <c r="J153" s="587">
        <f t="shared" si="11"/>
        <v>7.3825277479412819</v>
      </c>
      <c r="K153" s="2"/>
      <c r="L153" s="20"/>
      <c r="M153" s="20"/>
      <c r="N153" s="20"/>
      <c r="O153" s="19"/>
      <c r="Q153" s="20"/>
      <c r="AF153"/>
      <c r="AI153" s="33"/>
    </row>
    <row r="154" spans="1:35">
      <c r="A154" s="819"/>
      <c r="B154" s="589" t="s">
        <v>297</v>
      </c>
      <c r="C154" s="590">
        <v>2</v>
      </c>
      <c r="D154" s="582">
        <v>30</v>
      </c>
      <c r="E154" s="583">
        <v>1009</v>
      </c>
      <c r="F154" s="584">
        <f t="shared" si="10"/>
        <v>60540</v>
      </c>
      <c r="G154" s="583">
        <v>59411</v>
      </c>
      <c r="H154" s="585">
        <f t="shared" si="9"/>
        <v>0.9813511727783284</v>
      </c>
      <c r="I154" s="586">
        <v>3</v>
      </c>
      <c r="J154" s="587">
        <f t="shared" si="11"/>
        <v>-2.0186488272216714</v>
      </c>
      <c r="K154" s="2"/>
      <c r="L154" s="20"/>
      <c r="M154" s="20"/>
      <c r="N154" s="20"/>
      <c r="O154" s="19"/>
      <c r="Q154" s="20"/>
      <c r="AF154"/>
      <c r="AI154" s="33"/>
    </row>
    <row r="155" spans="1:35">
      <c r="A155" s="819"/>
      <c r="B155" s="589" t="s">
        <v>298</v>
      </c>
      <c r="C155" s="590">
        <v>4</v>
      </c>
      <c r="D155" s="582">
        <v>30</v>
      </c>
      <c r="E155" s="591">
        <v>69</v>
      </c>
      <c r="F155" s="584">
        <f t="shared" si="10"/>
        <v>8280</v>
      </c>
      <c r="G155" s="592">
        <v>8100</v>
      </c>
      <c r="H155" s="585">
        <f t="shared" si="9"/>
        <v>0.97826086956521741</v>
      </c>
      <c r="I155" s="586">
        <v>3</v>
      </c>
      <c r="J155" s="587">
        <f t="shared" si="11"/>
        <v>-2.0217391304347827</v>
      </c>
      <c r="K155" s="2"/>
      <c r="L155" s="20"/>
      <c r="M155" s="20"/>
      <c r="N155" s="20"/>
      <c r="O155" s="19"/>
      <c r="Q155" s="20"/>
      <c r="AF155"/>
      <c r="AI155" s="33"/>
    </row>
    <row r="156" spans="1:35">
      <c r="A156" s="819"/>
      <c r="B156" s="589" t="s">
        <v>299</v>
      </c>
      <c r="C156" s="590">
        <v>1</v>
      </c>
      <c r="D156" s="582">
        <v>30</v>
      </c>
      <c r="E156" s="591">
        <v>450</v>
      </c>
      <c r="F156" s="584">
        <f t="shared" si="10"/>
        <v>13500</v>
      </c>
      <c r="G156" s="592">
        <v>112803</v>
      </c>
      <c r="H156" s="585">
        <f t="shared" si="9"/>
        <v>8.355777777777778</v>
      </c>
      <c r="I156" s="586">
        <v>3</v>
      </c>
      <c r="J156" s="587">
        <f t="shared" si="11"/>
        <v>5.355777777777778</v>
      </c>
      <c r="K156" s="2"/>
      <c r="L156" s="20"/>
      <c r="M156" s="20"/>
      <c r="N156" s="20"/>
      <c r="O156" s="19"/>
      <c r="Q156" s="20"/>
      <c r="AF156"/>
      <c r="AI156" s="33"/>
    </row>
    <row r="157" spans="1:35">
      <c r="A157" s="820"/>
      <c r="B157" s="589" t="s">
        <v>300</v>
      </c>
      <c r="C157" s="590">
        <v>1</v>
      </c>
      <c r="D157" s="593">
        <v>26</v>
      </c>
      <c r="E157" s="594">
        <v>332</v>
      </c>
      <c r="F157" s="595">
        <f>C157*D157*E157</f>
        <v>8632</v>
      </c>
      <c r="G157" s="596">
        <v>65216</v>
      </c>
      <c r="H157" s="597">
        <f t="shared" ref="H157" si="15">G157/F157</f>
        <v>7.5551436515291934</v>
      </c>
      <c r="I157" s="598">
        <v>3</v>
      </c>
      <c r="J157" s="599">
        <f t="shared" ref="J157" si="16">H157-I157</f>
        <v>4.5551436515291934</v>
      </c>
      <c r="K157" s="2"/>
      <c r="L157" s="20"/>
      <c r="M157" s="20"/>
      <c r="N157" s="20"/>
      <c r="O157" s="19"/>
      <c r="Q157" s="20"/>
      <c r="AF157"/>
      <c r="AI157" s="33"/>
    </row>
    <row r="158" spans="1:35" ht="15.75" thickBot="1">
      <c r="A158" s="821"/>
      <c r="B158" s="600" t="s">
        <v>301</v>
      </c>
      <c r="C158" s="601">
        <v>4</v>
      </c>
      <c r="D158" s="602">
        <v>26</v>
      </c>
      <c r="E158" s="603">
        <v>14</v>
      </c>
      <c r="F158" s="604">
        <f>C158*D158*E158</f>
        <v>1456</v>
      </c>
      <c r="G158" s="605">
        <v>51208</v>
      </c>
      <c r="H158" s="606">
        <f t="shared" si="9"/>
        <v>35.170329670329672</v>
      </c>
      <c r="I158" s="607">
        <v>3</v>
      </c>
      <c r="J158" s="608">
        <f t="shared" si="11"/>
        <v>32.170329670329672</v>
      </c>
      <c r="K158" s="2"/>
      <c r="L158" s="20"/>
      <c r="M158" s="20"/>
      <c r="N158" s="20"/>
      <c r="O158" s="19"/>
      <c r="Q158" s="20"/>
      <c r="AF158"/>
      <c r="AI158" s="33"/>
    </row>
    <row r="159" spans="1:35">
      <c r="K159" s="2"/>
      <c r="L159" s="20"/>
      <c r="M159" s="20"/>
      <c r="N159" s="20"/>
      <c r="O159" s="19"/>
      <c r="Q159" s="20"/>
      <c r="AF159"/>
      <c r="AI159" s="33"/>
    </row>
    <row r="160" spans="1:35">
      <c r="K160" s="2"/>
      <c r="L160" s="20"/>
      <c r="M160" s="20"/>
      <c r="N160" s="20"/>
      <c r="O160" s="19"/>
      <c r="AF160"/>
      <c r="AI160" s="33"/>
    </row>
    <row r="161" spans="1:35">
      <c r="K161" s="2"/>
      <c r="L161" s="20"/>
      <c r="M161" s="20"/>
      <c r="N161" s="20"/>
      <c r="O161" s="19"/>
      <c r="Q161" s="20"/>
      <c r="AF161"/>
      <c r="AI161" s="33"/>
    </row>
    <row r="162" spans="1:35">
      <c r="K162" s="2"/>
      <c r="L162" s="20"/>
      <c r="M162" s="20"/>
      <c r="N162" s="20"/>
      <c r="O162" s="19"/>
      <c r="Q162" s="20"/>
      <c r="AF162"/>
      <c r="AI162" s="33"/>
    </row>
    <row r="163" spans="1:35">
      <c r="A163" s="3"/>
      <c r="B163" s="15"/>
      <c r="C163" s="15"/>
      <c r="D163" s="15"/>
      <c r="E163" s="15"/>
      <c r="F163" s="2"/>
      <c r="G163" s="2"/>
      <c r="H163" s="2"/>
      <c r="I163" s="15"/>
      <c r="J163" s="2"/>
      <c r="K163" s="15"/>
      <c r="L163" s="15"/>
      <c r="M163" s="20"/>
      <c r="N163" s="20"/>
      <c r="O163" s="20"/>
      <c r="P163" s="19"/>
    </row>
    <row r="164" spans="1:35" ht="15.75" thickBot="1">
      <c r="A164" s="3"/>
      <c r="B164" s="3"/>
      <c r="C164" s="3"/>
      <c r="D164" s="3"/>
      <c r="E164" s="3"/>
      <c r="F164" s="2"/>
      <c r="G164" s="2"/>
      <c r="H164" s="2" t="str">
        <f>IF(AND(F164&gt;0,G164&gt;0),G164/F164,"")</f>
        <v/>
      </c>
      <c r="I164" s="3"/>
      <c r="J164" s="3"/>
      <c r="K164" s="2"/>
      <c r="L164" s="2"/>
      <c r="M164" s="20"/>
      <c r="N164" s="20"/>
      <c r="O164" s="20"/>
      <c r="P164" s="19"/>
    </row>
    <row r="165" spans="1:35" ht="19.5" thickBot="1">
      <c r="A165" s="203" t="s">
        <v>302</v>
      </c>
      <c r="B165" s="106"/>
      <c r="C165" s="106"/>
      <c r="D165" s="107"/>
      <c r="E165" s="107"/>
      <c r="F165" s="107"/>
      <c r="G165" s="208"/>
      <c r="H165" s="204"/>
      <c r="I165" s="252"/>
      <c r="J165" s="410" t="s">
        <v>303</v>
      </c>
      <c r="K165" s="411"/>
      <c r="L165" s="412"/>
      <c r="M165" s="413"/>
      <c r="N165" s="412"/>
      <c r="O165" s="414"/>
      <c r="P165" s="33"/>
    </row>
    <row r="166" spans="1:35" ht="15.75" thickBot="1">
      <c r="A166" s="3"/>
      <c r="B166" s="3"/>
      <c r="C166" s="3"/>
      <c r="D166" s="3"/>
      <c r="E166" s="3"/>
      <c r="F166" s="3"/>
      <c r="G166" s="3"/>
      <c r="H166" s="3"/>
      <c r="I166" s="3"/>
      <c r="J166" s="3"/>
      <c r="K166" s="3"/>
      <c r="L166" s="3"/>
      <c r="M166"/>
      <c r="N166"/>
      <c r="O166" s="33"/>
      <c r="P166" s="33"/>
    </row>
    <row r="167" spans="1:35" ht="25.5">
      <c r="A167" s="836" t="s">
        <v>38</v>
      </c>
      <c r="B167" s="837"/>
      <c r="C167" s="838"/>
      <c r="D167" s="244" t="s">
        <v>304</v>
      </c>
      <c r="E167" s="305" t="s">
        <v>305</v>
      </c>
      <c r="F167" s="206"/>
      <c r="G167" s="276" t="s">
        <v>150</v>
      </c>
      <c r="H167" s="276" t="s">
        <v>135</v>
      </c>
      <c r="I167" s="276" t="s">
        <v>151</v>
      </c>
      <c r="J167" s="276" t="s">
        <v>152</v>
      </c>
      <c r="K167" s="276" t="s">
        <v>153</v>
      </c>
      <c r="L167" s="276" t="s">
        <v>154</v>
      </c>
      <c r="M167" s="276" t="s">
        <v>155</v>
      </c>
      <c r="N167" s="276" t="s">
        <v>156</v>
      </c>
      <c r="O167" s="276" t="s">
        <v>157</v>
      </c>
      <c r="P167" s="276" t="s">
        <v>158</v>
      </c>
      <c r="Q167" s="276" t="s">
        <v>159</v>
      </c>
      <c r="R167" s="60"/>
    </row>
    <row r="168" spans="1:35" ht="39.75" customHeight="1">
      <c r="A168" s="839" t="s">
        <v>41</v>
      </c>
      <c r="B168" s="840"/>
      <c r="C168" s="841"/>
      <c r="D168" s="804" t="s">
        <v>306</v>
      </c>
      <c r="E168" s="785" t="s">
        <v>307</v>
      </c>
      <c r="F168" s="415" t="s">
        <v>308</v>
      </c>
      <c r="G168" s="416">
        <v>16250</v>
      </c>
      <c r="H168" s="416">
        <v>16875</v>
      </c>
      <c r="I168" s="419"/>
      <c r="J168" s="416"/>
      <c r="K168" s="416"/>
      <c r="L168" s="416"/>
      <c r="M168" s="416"/>
      <c r="N168" s="417"/>
      <c r="O168" s="418"/>
      <c r="P168" s="418"/>
      <c r="Q168" s="419"/>
      <c r="R168" s="60"/>
    </row>
    <row r="169" spans="1:35" ht="40.5" customHeight="1">
      <c r="A169" s="842"/>
      <c r="B169" s="843"/>
      <c r="C169" s="844"/>
      <c r="D169" s="804"/>
      <c r="E169" s="785"/>
      <c r="F169" s="415" t="s">
        <v>309</v>
      </c>
      <c r="G169" s="416">
        <v>16530</v>
      </c>
      <c r="H169" s="416">
        <v>15835</v>
      </c>
      <c r="I169" s="419"/>
      <c r="J169" s="416"/>
      <c r="K169" s="416"/>
      <c r="L169" s="416"/>
      <c r="M169" s="416"/>
      <c r="N169" s="417"/>
      <c r="O169" s="418"/>
      <c r="P169" s="418"/>
      <c r="Q169" s="419"/>
      <c r="R169" s="60"/>
    </row>
    <row r="170" spans="1:35" ht="42" customHeight="1">
      <c r="A170" s="786" t="s">
        <v>45</v>
      </c>
      <c r="B170" s="787"/>
      <c r="C170" s="788"/>
      <c r="D170" s="789" t="s">
        <v>306</v>
      </c>
      <c r="E170" s="790" t="s">
        <v>307</v>
      </c>
      <c r="F170" s="420" t="s">
        <v>308</v>
      </c>
      <c r="G170" s="416">
        <v>4373</v>
      </c>
      <c r="H170" s="568">
        <v>5123</v>
      </c>
      <c r="I170" s="425"/>
      <c r="J170" s="422"/>
      <c r="K170" s="422"/>
      <c r="L170" s="422"/>
      <c r="M170" s="422"/>
      <c r="N170" s="423"/>
      <c r="O170" s="424"/>
      <c r="P170" s="424"/>
      <c r="Q170" s="425"/>
      <c r="R170" s="60"/>
    </row>
    <row r="171" spans="1:35" ht="48" customHeight="1">
      <c r="A171" s="786"/>
      <c r="B171" s="787"/>
      <c r="C171" s="788"/>
      <c r="D171" s="789"/>
      <c r="E171" s="790"/>
      <c r="F171" s="420" t="s">
        <v>309</v>
      </c>
      <c r="G171" s="416">
        <v>3718</v>
      </c>
      <c r="H171" s="416">
        <v>3762</v>
      </c>
      <c r="I171" s="425"/>
      <c r="J171" s="423"/>
      <c r="K171" s="423"/>
      <c r="L171" s="423"/>
      <c r="M171" s="423"/>
      <c r="N171" s="423"/>
      <c r="O171" s="424"/>
      <c r="P171" s="424"/>
      <c r="Q171" s="425"/>
      <c r="R171" s="60"/>
    </row>
    <row r="172" spans="1:35" ht="42" customHeight="1">
      <c r="A172" s="801" t="s">
        <v>310</v>
      </c>
      <c r="B172" s="802"/>
      <c r="C172" s="803"/>
      <c r="D172" s="804" t="s">
        <v>306</v>
      </c>
      <c r="E172" s="785" t="s">
        <v>307</v>
      </c>
      <c r="F172" s="415" t="s">
        <v>308</v>
      </c>
      <c r="G172" s="555">
        <v>0.54900000000000004</v>
      </c>
      <c r="H172" s="418"/>
      <c r="I172" s="419"/>
      <c r="J172" s="416"/>
      <c r="K172" s="426"/>
      <c r="L172" s="416"/>
      <c r="M172" s="416"/>
      <c r="N172" s="417"/>
      <c r="O172" s="418"/>
      <c r="P172" s="418"/>
      <c r="Q172" s="419"/>
      <c r="R172" s="60"/>
    </row>
    <row r="173" spans="1:35" ht="38.25" customHeight="1">
      <c r="A173" s="801"/>
      <c r="B173" s="802"/>
      <c r="C173" s="803"/>
      <c r="D173" s="804"/>
      <c r="E173" s="785"/>
      <c r="F173" s="415" t="s">
        <v>309</v>
      </c>
      <c r="G173" s="555">
        <v>0.68500000000000005</v>
      </c>
      <c r="H173" s="418"/>
      <c r="I173" s="419"/>
      <c r="J173" s="416"/>
      <c r="K173" s="426"/>
      <c r="L173" s="416"/>
      <c r="M173" s="416"/>
      <c r="N173" s="417"/>
      <c r="O173" s="418"/>
      <c r="P173" s="418"/>
      <c r="Q173" s="419"/>
      <c r="R173" s="60"/>
    </row>
    <row r="174" spans="1:35" ht="39.75" customHeight="1">
      <c r="A174" s="786" t="s">
        <v>52</v>
      </c>
      <c r="B174" s="787"/>
      <c r="C174" s="788"/>
      <c r="D174" s="789" t="s">
        <v>306</v>
      </c>
      <c r="E174" s="790" t="s">
        <v>307</v>
      </c>
      <c r="F174" s="420" t="s">
        <v>308</v>
      </c>
      <c r="G174" s="429" t="s">
        <v>311</v>
      </c>
      <c r="H174" s="429" t="s">
        <v>312</v>
      </c>
      <c r="I174" s="429"/>
      <c r="J174" s="429"/>
      <c r="K174" s="429"/>
      <c r="L174" s="427"/>
      <c r="M174" s="428"/>
      <c r="N174" s="428"/>
      <c r="O174" s="428"/>
      <c r="P174" s="429"/>
      <c r="Q174" s="430"/>
      <c r="R174" s="60"/>
    </row>
    <row r="175" spans="1:35" ht="39.75" customHeight="1">
      <c r="A175" s="786"/>
      <c r="B175" s="787"/>
      <c r="C175" s="788"/>
      <c r="D175" s="789"/>
      <c r="E175" s="790"/>
      <c r="F175" s="420" t="s">
        <v>309</v>
      </c>
      <c r="G175" s="429" t="s">
        <v>313</v>
      </c>
      <c r="H175" s="429" t="s">
        <v>314</v>
      </c>
      <c r="I175" s="429"/>
      <c r="J175" s="429"/>
      <c r="K175" s="429"/>
      <c r="L175" s="427"/>
      <c r="M175" s="427"/>
      <c r="N175" s="428"/>
      <c r="O175" s="428"/>
      <c r="P175" s="429"/>
      <c r="Q175" s="430"/>
      <c r="R175" s="60"/>
    </row>
    <row r="176" spans="1:35" ht="39.75" customHeight="1">
      <c r="A176" s="801" t="s">
        <v>59</v>
      </c>
      <c r="B176" s="802"/>
      <c r="C176" s="803"/>
      <c r="D176" s="804" t="s">
        <v>306</v>
      </c>
      <c r="E176" s="785" t="s">
        <v>307</v>
      </c>
      <c r="F176" s="415" t="s">
        <v>308</v>
      </c>
      <c r="G176" s="433" t="s">
        <v>315</v>
      </c>
      <c r="H176" s="433" t="s">
        <v>316</v>
      </c>
      <c r="I176" s="433"/>
      <c r="J176" s="433"/>
      <c r="K176" s="433"/>
      <c r="L176" s="431"/>
      <c r="M176" s="431"/>
      <c r="N176" s="432"/>
      <c r="O176" s="433"/>
      <c r="P176" s="433"/>
      <c r="Q176" s="434"/>
      <c r="R176" s="60"/>
    </row>
    <row r="177" spans="1:18" ht="35.25" customHeight="1">
      <c r="A177" s="801"/>
      <c r="B177" s="802"/>
      <c r="C177" s="803"/>
      <c r="D177" s="804"/>
      <c r="E177" s="785"/>
      <c r="F177" s="415" t="s">
        <v>309</v>
      </c>
      <c r="G177" s="433" t="s">
        <v>317</v>
      </c>
      <c r="H177" s="433" t="s">
        <v>318</v>
      </c>
      <c r="I177" s="433"/>
      <c r="J177" s="433"/>
      <c r="K177" s="433"/>
      <c r="L177" s="431"/>
      <c r="M177" s="431"/>
      <c r="N177" s="432"/>
      <c r="O177" s="433"/>
      <c r="P177" s="433"/>
      <c r="Q177" s="434"/>
      <c r="R177" s="60"/>
    </row>
    <row r="178" spans="1:18" ht="39" customHeight="1">
      <c r="A178" s="786" t="s">
        <v>63</v>
      </c>
      <c r="B178" s="787"/>
      <c r="C178" s="788"/>
      <c r="D178" s="789" t="s">
        <v>306</v>
      </c>
      <c r="E178" s="790" t="s">
        <v>307</v>
      </c>
      <c r="F178" s="420" t="s">
        <v>308</v>
      </c>
      <c r="G178" s="429" t="s">
        <v>319</v>
      </c>
      <c r="H178" s="429" t="s">
        <v>320</v>
      </c>
      <c r="I178" s="429"/>
      <c r="J178" s="429"/>
      <c r="K178" s="429"/>
      <c r="L178" s="427"/>
      <c r="M178" s="427"/>
      <c r="N178" s="427"/>
      <c r="O178" s="429"/>
      <c r="P178" s="429"/>
      <c r="Q178" s="435"/>
      <c r="R178" s="60"/>
    </row>
    <row r="179" spans="1:18" ht="43.5" customHeight="1">
      <c r="A179" s="786"/>
      <c r="B179" s="787"/>
      <c r="C179" s="788"/>
      <c r="D179" s="789"/>
      <c r="E179" s="790"/>
      <c r="F179" s="420" t="s">
        <v>309</v>
      </c>
      <c r="G179" s="429" t="s">
        <v>321</v>
      </c>
      <c r="H179" s="429" t="s">
        <v>322</v>
      </c>
      <c r="I179" s="429"/>
      <c r="J179" s="429"/>
      <c r="K179" s="429"/>
      <c r="L179" s="421"/>
      <c r="M179" s="421"/>
      <c r="N179" s="427"/>
      <c r="O179" s="429"/>
      <c r="P179" s="429"/>
      <c r="Q179" s="435"/>
      <c r="R179" s="60"/>
    </row>
    <row r="180" spans="1:18" ht="40.5" customHeight="1">
      <c r="A180" s="801" t="s">
        <v>70</v>
      </c>
      <c r="B180" s="802"/>
      <c r="C180" s="803"/>
      <c r="D180" s="804" t="s">
        <v>323</v>
      </c>
      <c r="E180" s="785" t="s">
        <v>307</v>
      </c>
      <c r="F180" s="415" t="s">
        <v>308</v>
      </c>
      <c r="G180" s="433" t="s">
        <v>324</v>
      </c>
      <c r="H180" s="433" t="s">
        <v>325</v>
      </c>
      <c r="I180" s="433"/>
      <c r="J180" s="433"/>
      <c r="K180" s="433"/>
      <c r="L180" s="431"/>
      <c r="M180" s="431"/>
      <c r="N180" s="432"/>
      <c r="O180" s="433"/>
      <c r="P180" s="433"/>
      <c r="Q180" s="434"/>
      <c r="R180" s="60"/>
    </row>
    <row r="181" spans="1:18" ht="36.75" customHeight="1">
      <c r="A181" s="801"/>
      <c r="B181" s="802"/>
      <c r="C181" s="803"/>
      <c r="D181" s="804"/>
      <c r="E181" s="785"/>
      <c r="F181" s="415" t="s">
        <v>309</v>
      </c>
      <c r="G181" s="433" t="s">
        <v>326</v>
      </c>
      <c r="H181" s="433" t="s">
        <v>327</v>
      </c>
      <c r="I181" s="433"/>
      <c r="J181" s="433"/>
      <c r="K181" s="433"/>
      <c r="L181" s="431"/>
      <c r="M181" s="431"/>
      <c r="N181" s="432"/>
      <c r="O181" s="433"/>
      <c r="P181" s="433"/>
      <c r="Q181" s="431"/>
      <c r="R181" s="60"/>
    </row>
    <row r="182" spans="1:18" ht="36" customHeight="1">
      <c r="A182" s="786" t="s">
        <v>56</v>
      </c>
      <c r="B182" s="787"/>
      <c r="C182" s="788"/>
      <c r="D182" s="789" t="s">
        <v>323</v>
      </c>
      <c r="E182" s="790" t="s">
        <v>307</v>
      </c>
      <c r="F182" s="420" t="s">
        <v>308</v>
      </c>
      <c r="G182" s="429" t="s">
        <v>328</v>
      </c>
      <c r="H182" s="429" t="s">
        <v>329</v>
      </c>
      <c r="I182" s="429"/>
      <c r="J182" s="429"/>
      <c r="K182" s="429"/>
      <c r="L182" s="427"/>
      <c r="M182" s="421"/>
      <c r="N182" s="427"/>
      <c r="O182" s="429"/>
      <c r="P182" s="429"/>
      <c r="Q182" s="421"/>
      <c r="R182" s="60"/>
    </row>
    <row r="183" spans="1:18" ht="35.25" customHeight="1">
      <c r="A183" s="786"/>
      <c r="B183" s="787"/>
      <c r="C183" s="788"/>
      <c r="D183" s="789"/>
      <c r="E183" s="790"/>
      <c r="F183" s="420" t="s">
        <v>309</v>
      </c>
      <c r="G183" s="429" t="s">
        <v>330</v>
      </c>
      <c r="H183" s="429" t="s">
        <v>331</v>
      </c>
      <c r="I183" s="429"/>
      <c r="J183" s="429"/>
      <c r="K183" s="429"/>
      <c r="L183" s="427"/>
      <c r="M183" s="427"/>
      <c r="N183" s="427"/>
      <c r="O183" s="429"/>
      <c r="P183" s="429"/>
      <c r="Q183" s="427"/>
      <c r="R183" s="60"/>
    </row>
    <row r="184" spans="1:18" ht="36.75" customHeight="1">
      <c r="A184" s="801" t="s">
        <v>67</v>
      </c>
      <c r="B184" s="802"/>
      <c r="C184" s="803"/>
      <c r="D184" s="804" t="s">
        <v>323</v>
      </c>
      <c r="E184" s="805" t="s">
        <v>307</v>
      </c>
      <c r="F184" s="415" t="s">
        <v>308</v>
      </c>
      <c r="G184" s="433" t="s">
        <v>332</v>
      </c>
      <c r="H184" s="433" t="s">
        <v>333</v>
      </c>
      <c r="I184" s="433"/>
      <c r="J184" s="433"/>
      <c r="K184" s="433"/>
      <c r="L184" s="431"/>
      <c r="M184" s="431"/>
      <c r="N184" s="432"/>
      <c r="O184" s="433"/>
      <c r="P184" s="433"/>
      <c r="Q184" s="431"/>
      <c r="R184" s="60"/>
    </row>
    <row r="185" spans="1:18" ht="38.25" customHeight="1">
      <c r="A185" s="801"/>
      <c r="B185" s="802"/>
      <c r="C185" s="803"/>
      <c r="D185" s="804"/>
      <c r="E185" s="805"/>
      <c r="F185" s="415" t="s">
        <v>309</v>
      </c>
      <c r="G185" s="433" t="s">
        <v>334</v>
      </c>
      <c r="H185" s="433" t="s">
        <v>335</v>
      </c>
      <c r="I185" s="433"/>
      <c r="J185" s="433"/>
      <c r="K185" s="433"/>
      <c r="L185" s="431"/>
      <c r="M185" s="431"/>
      <c r="N185" s="432"/>
      <c r="O185" s="433"/>
      <c r="P185" s="433"/>
      <c r="Q185" s="431"/>
      <c r="R185" s="60"/>
    </row>
    <row r="186" spans="1:18" ht="42.75" customHeight="1">
      <c r="A186" s="786" t="s">
        <v>73</v>
      </c>
      <c r="B186" s="787"/>
      <c r="C186" s="788"/>
      <c r="D186" s="789" t="s">
        <v>323</v>
      </c>
      <c r="E186" s="790" t="s">
        <v>307</v>
      </c>
      <c r="F186" s="420" t="s">
        <v>308</v>
      </c>
      <c r="G186" s="429" t="s">
        <v>336</v>
      </c>
      <c r="H186" s="429" t="s">
        <v>337</v>
      </c>
      <c r="I186" s="429"/>
      <c r="J186" s="429"/>
      <c r="K186" s="429"/>
      <c r="L186" s="427"/>
      <c r="M186" s="427"/>
      <c r="N186" s="427"/>
      <c r="O186" s="429"/>
      <c r="P186" s="429"/>
      <c r="Q186" s="427"/>
      <c r="R186" s="60"/>
    </row>
    <row r="187" spans="1:18" ht="39.75" customHeight="1">
      <c r="A187" s="786"/>
      <c r="B187" s="787"/>
      <c r="C187" s="788"/>
      <c r="D187" s="789"/>
      <c r="E187" s="790"/>
      <c r="F187" s="420" t="s">
        <v>309</v>
      </c>
      <c r="G187" s="429" t="s">
        <v>338</v>
      </c>
      <c r="H187" s="429" t="s">
        <v>339</v>
      </c>
      <c r="I187" s="429"/>
      <c r="J187" s="429"/>
      <c r="K187" s="429"/>
      <c r="L187" s="427"/>
      <c r="M187" s="427"/>
      <c r="N187" s="427"/>
      <c r="O187" s="429"/>
      <c r="P187" s="429"/>
      <c r="Q187" s="427"/>
      <c r="R187" s="60"/>
    </row>
    <row r="188" spans="1:18" ht="18.75" customHeight="1">
      <c r="A188" s="801" t="s">
        <v>340</v>
      </c>
      <c r="B188" s="802"/>
      <c r="C188" s="803"/>
      <c r="D188" s="804" t="s">
        <v>306</v>
      </c>
      <c r="E188" s="805" t="s">
        <v>341</v>
      </c>
      <c r="F188" s="415" t="s">
        <v>308</v>
      </c>
      <c r="G188" s="436">
        <v>0.95</v>
      </c>
      <c r="H188" s="436">
        <v>0.95</v>
      </c>
      <c r="I188" s="436"/>
      <c r="J188" s="436"/>
      <c r="K188" s="436"/>
      <c r="L188" s="431"/>
      <c r="M188" s="431"/>
      <c r="N188" s="432"/>
      <c r="O188" s="436"/>
      <c r="P188" s="436"/>
      <c r="Q188" s="431"/>
      <c r="R188" s="60"/>
    </row>
    <row r="189" spans="1:18" ht="21" customHeight="1">
      <c r="A189" s="801"/>
      <c r="B189" s="802"/>
      <c r="C189" s="803"/>
      <c r="D189" s="804"/>
      <c r="E189" s="805"/>
      <c r="F189" s="415" t="s">
        <v>309</v>
      </c>
      <c r="G189" s="436">
        <v>0.96</v>
      </c>
      <c r="H189" s="436">
        <v>0.96</v>
      </c>
      <c r="I189" s="436"/>
      <c r="J189" s="436"/>
      <c r="K189" s="436"/>
      <c r="L189" s="431"/>
      <c r="M189" s="431"/>
      <c r="N189" s="432"/>
      <c r="O189" s="436"/>
      <c r="P189" s="432"/>
      <c r="Q189" s="431"/>
      <c r="R189" s="60"/>
    </row>
    <row r="190" spans="1:18" ht="19.5" customHeight="1">
      <c r="A190" s="786" t="s">
        <v>79</v>
      </c>
      <c r="B190" s="787"/>
      <c r="C190" s="788"/>
      <c r="D190" s="789" t="s">
        <v>323</v>
      </c>
      <c r="E190" s="790" t="s">
        <v>307</v>
      </c>
      <c r="F190" s="420" t="s">
        <v>308</v>
      </c>
      <c r="G190" s="428">
        <v>0.9</v>
      </c>
      <c r="H190" s="428">
        <v>0.9</v>
      </c>
      <c r="I190" s="428"/>
      <c r="J190" s="428"/>
      <c r="K190" s="428"/>
      <c r="L190" s="427"/>
      <c r="M190" s="427"/>
      <c r="N190" s="427"/>
      <c r="O190" s="428"/>
      <c r="P190" s="428"/>
      <c r="Q190" s="427"/>
      <c r="R190" s="60"/>
    </row>
    <row r="191" spans="1:18" ht="21" customHeight="1">
      <c r="A191" s="786"/>
      <c r="B191" s="787"/>
      <c r="C191" s="788"/>
      <c r="D191" s="789"/>
      <c r="E191" s="790"/>
      <c r="F191" s="420" t="s">
        <v>309</v>
      </c>
      <c r="G191" s="428">
        <v>0.93</v>
      </c>
      <c r="H191" s="428">
        <v>0.92</v>
      </c>
      <c r="I191" s="428"/>
      <c r="J191" s="428"/>
      <c r="K191" s="428"/>
      <c r="L191" s="427"/>
      <c r="M191" s="427"/>
      <c r="N191" s="427"/>
      <c r="O191" s="427"/>
      <c r="P191" s="427"/>
      <c r="Q191" s="427"/>
      <c r="R191" s="60"/>
    </row>
    <row r="192" spans="1:18">
      <c r="A192" s="3"/>
      <c r="B192" s="3"/>
      <c r="C192" s="3"/>
      <c r="D192" s="3"/>
      <c r="E192" s="3"/>
      <c r="F192" s="2"/>
      <c r="G192" s="3"/>
      <c r="H192" s="3"/>
      <c r="I192" s="3"/>
      <c r="J192" s="3"/>
      <c r="K192" s="3"/>
      <c r="L192" s="3"/>
      <c r="M192" s="3"/>
      <c r="N192"/>
      <c r="P192" s="33"/>
      <c r="Q192" s="33"/>
    </row>
    <row r="193" spans="1:34" ht="16.5" thickBot="1">
      <c r="A193" s="245"/>
      <c r="B193" s="3"/>
      <c r="C193" s="3"/>
      <c r="D193" s="3"/>
      <c r="E193" s="3"/>
      <c r="F193" s="2"/>
      <c r="G193" s="3"/>
      <c r="H193" s="3"/>
      <c r="I193" s="3"/>
      <c r="J193" s="3"/>
      <c r="K193" s="3"/>
      <c r="L193" s="3"/>
      <c r="M193" s="3"/>
      <c r="N193"/>
      <c r="P193" s="33"/>
      <c r="Q193" s="33"/>
    </row>
    <row r="194" spans="1:34" ht="25.5">
      <c r="A194" s="3" t="s">
        <v>342</v>
      </c>
      <c r="B194" s="3"/>
      <c r="C194" s="3"/>
      <c r="D194" s="244" t="s">
        <v>304</v>
      </c>
      <c r="E194" s="305" t="s">
        <v>305</v>
      </c>
      <c r="F194" s="206"/>
      <c r="G194" s="276" t="s">
        <v>150</v>
      </c>
      <c r="H194" s="276" t="s">
        <v>135</v>
      </c>
      <c r="I194" s="276" t="s">
        <v>151</v>
      </c>
      <c r="J194" s="276" t="s">
        <v>152</v>
      </c>
      <c r="K194" s="276" t="s">
        <v>153</v>
      </c>
      <c r="L194" s="276" t="s">
        <v>154</v>
      </c>
      <c r="M194" s="276" t="s">
        <v>155</v>
      </c>
      <c r="N194" s="276" t="s">
        <v>156</v>
      </c>
      <c r="O194" s="276" t="s">
        <v>157</v>
      </c>
      <c r="P194" s="276" t="s">
        <v>158</v>
      </c>
      <c r="Q194" s="276" t="s">
        <v>159</v>
      </c>
      <c r="R194" s="33"/>
      <c r="S194" s="33"/>
    </row>
    <row r="195" spans="1:34">
      <c r="A195" s="808" t="str">
        <f>IF(ISBLANK(A168),"",(A168))</f>
        <v>Процент ЛУИН, охваченных программами по профилактике ВИЧ</v>
      </c>
      <c r="B195" s="809"/>
      <c r="C195" s="810"/>
      <c r="D195" s="814" t="str">
        <f>IF(ISBLANK(D168),"",(D168))</f>
        <v>Топ 10</v>
      </c>
      <c r="E195" s="791" t="str">
        <f>IF(ISBLANK(E168),"",(E168))</f>
        <v>с текущим грантом</v>
      </c>
      <c r="F195" s="415" t="s">
        <v>308</v>
      </c>
      <c r="G195" s="437">
        <f t="shared" ref="G195:H200" si="17">G168</f>
        <v>16250</v>
      </c>
      <c r="H195" s="437">
        <f t="shared" si="17"/>
        <v>16875</v>
      </c>
      <c r="I195" s="437"/>
      <c r="J195" s="437"/>
      <c r="K195" s="437"/>
      <c r="L195" s="437"/>
      <c r="M195" s="437"/>
      <c r="N195" s="438"/>
      <c r="O195" s="438"/>
      <c r="P195" s="438"/>
      <c r="Q195" s="438"/>
      <c r="R195" s="33"/>
      <c r="S195" s="33"/>
    </row>
    <row r="196" spans="1:34" ht="15.75" thickBot="1">
      <c r="A196" s="811"/>
      <c r="B196" s="812"/>
      <c r="C196" s="813"/>
      <c r="D196" s="814"/>
      <c r="E196" s="791"/>
      <c r="F196" s="415" t="s">
        <v>309</v>
      </c>
      <c r="G196" s="437">
        <f t="shared" si="17"/>
        <v>16530</v>
      </c>
      <c r="H196" s="437">
        <f t="shared" si="17"/>
        <v>15835</v>
      </c>
      <c r="I196" s="437"/>
      <c r="J196" s="437"/>
      <c r="K196" s="437"/>
      <c r="L196" s="437"/>
      <c r="M196" s="437"/>
      <c r="N196" s="438"/>
      <c r="O196" s="438"/>
      <c r="P196" s="438"/>
      <c r="Q196" s="438"/>
      <c r="R196" s="33"/>
      <c r="S196" s="33"/>
    </row>
    <row r="197" spans="1:34">
      <c r="A197" s="792" t="str">
        <f>IF(ISBLANK(A170),"",(A170))</f>
        <v>Процент взрослых и детей, получающих в настоящее время антиретровирусную терапию, от оценочного числа всех взрослых и детей, живущих с ВИЧ</v>
      </c>
      <c r="B197" s="793"/>
      <c r="C197" s="794"/>
      <c r="D197" s="815" t="str">
        <f>IF(ISBLANK(D170),"",(D170))</f>
        <v>Топ 10</v>
      </c>
      <c r="E197" s="816" t="str">
        <f>IF(ISBLANK(E170),"",(E170))</f>
        <v>с текущим грантом</v>
      </c>
      <c r="F197" s="420" t="s">
        <v>308</v>
      </c>
      <c r="G197" s="439">
        <f t="shared" si="17"/>
        <v>4373</v>
      </c>
      <c r="H197" s="439">
        <f t="shared" si="17"/>
        <v>5123</v>
      </c>
      <c r="I197" s="439"/>
      <c r="J197" s="439"/>
      <c r="K197" s="439"/>
      <c r="L197" s="439"/>
      <c r="M197" s="439"/>
      <c r="N197" s="440"/>
      <c r="O197" s="440"/>
      <c r="P197" s="440"/>
      <c r="Q197" s="440"/>
      <c r="R197" s="33"/>
      <c r="S197" s="33"/>
    </row>
    <row r="198" spans="1:34" ht="15.75" thickBot="1">
      <c r="A198" s="795"/>
      <c r="B198" s="796"/>
      <c r="C198" s="797"/>
      <c r="D198" s="815"/>
      <c r="E198" s="816"/>
      <c r="F198" s="420" t="s">
        <v>309</v>
      </c>
      <c r="G198" s="439">
        <f t="shared" si="17"/>
        <v>3718</v>
      </c>
      <c r="H198" s="439">
        <f t="shared" si="17"/>
        <v>3762</v>
      </c>
      <c r="I198" s="439"/>
      <c r="J198" s="439"/>
      <c r="K198" s="439"/>
      <c r="L198" s="439"/>
      <c r="M198" s="439"/>
      <c r="N198" s="440"/>
      <c r="O198" s="440"/>
      <c r="P198" s="440"/>
      <c r="Q198" s="440"/>
      <c r="R198" s="33"/>
      <c r="S198" s="33"/>
    </row>
    <row r="199" spans="1:34">
      <c r="A199" s="808" t="str">
        <f>IF(ISBLANK(A172),"",(A172))</f>
        <v>Процент ЛЖВ, получающих АРТ и достигших неопределяемую вирусную нагрузку (т.е. ≤1000 копий)</v>
      </c>
      <c r="B199" s="809"/>
      <c r="C199" s="810"/>
      <c r="D199" s="814" t="str">
        <f>IF(ISBLANK(D172),"",(D172))</f>
        <v>Топ 10</v>
      </c>
      <c r="E199" s="791" t="str">
        <f>IF(ISBLANK(E172),"",(E172))</f>
        <v>с текущим грантом</v>
      </c>
      <c r="F199" s="441" t="s">
        <v>308</v>
      </c>
      <c r="G199" s="556">
        <f t="shared" si="17"/>
        <v>0.54900000000000004</v>
      </c>
      <c r="H199" s="556">
        <f t="shared" si="17"/>
        <v>0</v>
      </c>
      <c r="I199" s="437"/>
      <c r="J199" s="437"/>
      <c r="K199" s="437"/>
      <c r="L199" s="437"/>
      <c r="M199" s="437"/>
      <c r="N199" s="438"/>
      <c r="O199" s="438"/>
      <c r="P199" s="438"/>
      <c r="Q199" s="438"/>
      <c r="R199" s="33"/>
      <c r="S199" s="33"/>
    </row>
    <row r="200" spans="1:34" ht="15.75" thickBot="1">
      <c r="A200" s="811"/>
      <c r="B200" s="812"/>
      <c r="C200" s="813"/>
      <c r="D200" s="817"/>
      <c r="E200" s="818"/>
      <c r="F200" s="415" t="s">
        <v>309</v>
      </c>
      <c r="G200" s="556">
        <f t="shared" si="17"/>
        <v>0.68500000000000005</v>
      </c>
      <c r="H200" s="556">
        <f t="shared" si="17"/>
        <v>0</v>
      </c>
      <c r="I200" s="437"/>
      <c r="J200" s="437"/>
      <c r="K200" s="437"/>
      <c r="L200" s="437"/>
      <c r="M200" s="437"/>
      <c r="N200" s="438"/>
      <c r="O200" s="438"/>
      <c r="P200" s="438"/>
      <c r="Q200" s="438"/>
      <c r="R200" s="33"/>
      <c r="S200" s="33"/>
    </row>
    <row r="201" spans="1:34" s="19" customFormat="1" ht="15" customHeight="1">
      <c r="A201" s="801" t="s">
        <v>83</v>
      </c>
      <c r="B201" s="802"/>
      <c r="C201" s="803"/>
      <c r="D201" s="804" t="s">
        <v>323</v>
      </c>
      <c r="E201" s="806" t="s">
        <v>307</v>
      </c>
      <c r="F201" s="415" t="s">
        <v>308</v>
      </c>
      <c r="G201" s="436">
        <v>0.95</v>
      </c>
      <c r="H201" s="436"/>
      <c r="I201" s="436"/>
      <c r="J201" s="431"/>
      <c r="K201" s="436"/>
      <c r="L201" s="431"/>
      <c r="M201" s="432"/>
      <c r="N201" s="436"/>
      <c r="O201" s="436"/>
      <c r="P201" s="436"/>
      <c r="Q201" s="436"/>
      <c r="AF201" s="20"/>
      <c r="AG201" s="20"/>
      <c r="AH201" s="20"/>
    </row>
    <row r="202" spans="1:34">
      <c r="A202" s="801"/>
      <c r="B202" s="802"/>
      <c r="C202" s="803"/>
      <c r="D202" s="804"/>
      <c r="E202" s="807"/>
      <c r="F202" s="415" t="s">
        <v>309</v>
      </c>
      <c r="G202" s="436">
        <v>0.98</v>
      </c>
      <c r="H202" s="436"/>
      <c r="I202" s="436"/>
      <c r="J202" s="431"/>
      <c r="K202" s="436"/>
      <c r="L202" s="431"/>
      <c r="M202" s="432"/>
      <c r="N202" s="436"/>
      <c r="O202" s="436"/>
      <c r="P202" s="436"/>
      <c r="Q202" s="436"/>
    </row>
    <row r="203" spans="1:34" ht="15.75" thickBot="1">
      <c r="A203" s="3"/>
      <c r="B203" s="3"/>
      <c r="C203" s="3"/>
      <c r="D203" s="3"/>
      <c r="E203" s="3"/>
      <c r="F203" s="3"/>
      <c r="G203" s="3"/>
      <c r="H203" s="2" t="str">
        <f>IF(AND(F203&gt;0,G203&gt;0),G203/F203,"")</f>
        <v/>
      </c>
      <c r="I203" s="95"/>
      <c r="J203" s="95"/>
      <c r="K203" s="3"/>
      <c r="L203" s="3"/>
    </row>
    <row r="204" spans="1:34" ht="19.5" thickBot="1">
      <c r="A204" s="456" t="s">
        <v>343</v>
      </c>
      <c r="B204" s="106"/>
      <c r="C204" s="106"/>
      <c r="D204" s="107"/>
      <c r="E204" s="107"/>
      <c r="F204" s="107"/>
      <c r="G204" s="208"/>
      <c r="H204" s="204"/>
      <c r="I204" s="252"/>
      <c r="J204" s="536" t="s">
        <v>303</v>
      </c>
      <c r="K204" s="537"/>
      <c r="L204" s="538"/>
      <c r="M204" s="539"/>
      <c r="N204" s="538"/>
      <c r="O204" s="540"/>
      <c r="P204" s="33"/>
    </row>
    <row r="205" spans="1:34" ht="15.75" thickBot="1">
      <c r="A205" s="3"/>
      <c r="B205" s="3"/>
      <c r="C205" s="3"/>
      <c r="D205" s="3"/>
      <c r="E205" s="3"/>
      <c r="F205" s="3"/>
      <c r="G205" s="3"/>
      <c r="H205" s="3"/>
      <c r="I205" s="3"/>
      <c r="J205" s="3"/>
      <c r="K205" s="3"/>
      <c r="L205" s="3"/>
      <c r="M205"/>
      <c r="N205"/>
      <c r="O205" s="33"/>
      <c r="P205" s="33"/>
    </row>
    <row r="206" spans="1:34" ht="39.75" customHeight="1">
      <c r="A206" s="836" t="s">
        <v>38</v>
      </c>
      <c r="B206" s="837"/>
      <c r="C206" s="838"/>
      <c r="D206" s="244" t="s">
        <v>304</v>
      </c>
      <c r="E206" s="305" t="s">
        <v>305</v>
      </c>
      <c r="F206" s="206"/>
      <c r="G206" s="276" t="s">
        <v>344</v>
      </c>
      <c r="H206" s="276" t="s">
        <v>345</v>
      </c>
      <c r="I206" s="276" t="s">
        <v>151</v>
      </c>
      <c r="J206" s="276" t="s">
        <v>152</v>
      </c>
      <c r="K206" s="276" t="s">
        <v>153</v>
      </c>
      <c r="L206" s="276" t="s">
        <v>154</v>
      </c>
      <c r="M206" s="276" t="s">
        <v>155</v>
      </c>
      <c r="N206" s="276" t="s">
        <v>156</v>
      </c>
      <c r="O206" s="276" t="s">
        <v>157</v>
      </c>
      <c r="P206" s="276" t="s">
        <v>158</v>
      </c>
      <c r="Q206" s="276" t="s">
        <v>159</v>
      </c>
      <c r="R206" s="60"/>
    </row>
    <row r="207" spans="1:34" ht="40.5" customHeight="1">
      <c r="A207" s="898" t="s">
        <v>88</v>
      </c>
      <c r="B207" s="899"/>
      <c r="C207" s="900"/>
      <c r="D207" s="804" t="s">
        <v>323</v>
      </c>
      <c r="E207" s="829" t="s">
        <v>346</v>
      </c>
      <c r="F207" s="541" t="s">
        <v>308</v>
      </c>
      <c r="G207" s="222">
        <v>3500</v>
      </c>
      <c r="H207" s="222">
        <v>3475</v>
      </c>
      <c r="I207" s="222"/>
      <c r="J207" s="222"/>
      <c r="K207" s="222"/>
      <c r="L207" s="222"/>
      <c r="M207" s="222"/>
      <c r="N207" s="222"/>
      <c r="O207" s="222"/>
      <c r="P207" s="222"/>
      <c r="Q207" s="222"/>
      <c r="R207" s="60"/>
    </row>
    <row r="208" spans="1:34" ht="23.25" customHeight="1">
      <c r="A208" s="901"/>
      <c r="B208" s="902"/>
      <c r="C208" s="903"/>
      <c r="D208" s="804"/>
      <c r="E208" s="830"/>
      <c r="F208" s="541" t="s">
        <v>347</v>
      </c>
      <c r="G208" s="222">
        <v>3191</v>
      </c>
      <c r="H208" s="222">
        <v>3023</v>
      </c>
      <c r="I208" s="222"/>
      <c r="J208" s="222"/>
      <c r="K208" s="222"/>
      <c r="L208" s="222"/>
      <c r="M208" s="222"/>
      <c r="N208" s="222"/>
      <c r="O208" s="222"/>
      <c r="P208" s="222"/>
      <c r="Q208" s="222"/>
      <c r="R208" s="60"/>
    </row>
    <row r="209" spans="1:19" ht="48" customHeight="1">
      <c r="A209" s="898" t="s">
        <v>348</v>
      </c>
      <c r="B209" s="899"/>
      <c r="C209" s="900"/>
      <c r="D209" s="789" t="s">
        <v>306</v>
      </c>
      <c r="E209" s="831" t="s">
        <v>346</v>
      </c>
      <c r="F209" s="541" t="s">
        <v>308</v>
      </c>
      <c r="G209" s="328">
        <v>700</v>
      </c>
      <c r="H209" s="328">
        <v>720</v>
      </c>
      <c r="I209" s="223"/>
      <c r="J209" s="223"/>
      <c r="K209" s="382"/>
      <c r="L209" s="223"/>
      <c r="M209" s="223"/>
      <c r="N209" s="223"/>
      <c r="O209" s="223"/>
      <c r="P209" s="223"/>
      <c r="Q209" s="223"/>
      <c r="R209" s="60"/>
    </row>
    <row r="210" spans="1:19" ht="15.75" customHeight="1">
      <c r="A210" s="901"/>
      <c r="B210" s="902"/>
      <c r="C210" s="903"/>
      <c r="D210" s="789"/>
      <c r="E210" s="832"/>
      <c r="F210" s="542" t="s">
        <v>347</v>
      </c>
      <c r="G210" s="328">
        <v>847</v>
      </c>
      <c r="H210" s="328">
        <v>709</v>
      </c>
      <c r="I210" s="243"/>
      <c r="J210" s="243"/>
      <c r="K210" s="243"/>
      <c r="L210" s="243"/>
      <c r="M210" s="243"/>
      <c r="N210" s="243"/>
      <c r="O210" s="223"/>
      <c r="P210" s="223"/>
      <c r="Q210" s="223"/>
      <c r="R210" s="60"/>
    </row>
    <row r="211" spans="1:19" ht="38.25" customHeight="1">
      <c r="A211" s="878" t="s">
        <v>349</v>
      </c>
      <c r="B211" s="879"/>
      <c r="C211" s="880"/>
      <c r="D211" s="804" t="s">
        <v>323</v>
      </c>
      <c r="E211" s="829" t="s">
        <v>346</v>
      </c>
      <c r="F211" s="541" t="s">
        <v>308</v>
      </c>
      <c r="G211" s="328">
        <v>700</v>
      </c>
      <c r="H211" s="328">
        <v>720</v>
      </c>
      <c r="I211" s="223"/>
      <c r="J211" s="223"/>
      <c r="K211" s="382"/>
      <c r="L211" s="222"/>
      <c r="M211" s="222"/>
      <c r="N211" s="222"/>
      <c r="O211" s="222"/>
      <c r="P211" s="222"/>
      <c r="Q211" s="222"/>
      <c r="R211" s="60"/>
    </row>
    <row r="212" spans="1:19" ht="39.75" customHeight="1">
      <c r="A212" s="881"/>
      <c r="B212" s="882"/>
      <c r="C212" s="883"/>
      <c r="D212" s="804"/>
      <c r="E212" s="830"/>
      <c r="F212" s="541" t="s">
        <v>347</v>
      </c>
      <c r="G212" s="328">
        <v>671</v>
      </c>
      <c r="H212" s="328">
        <v>674</v>
      </c>
      <c r="I212" s="328"/>
      <c r="J212" s="328"/>
      <c r="K212" s="328"/>
      <c r="L212" s="222"/>
      <c r="M212" s="222"/>
      <c r="N212" s="222"/>
      <c r="O212" s="222"/>
      <c r="P212" s="222"/>
      <c r="Q212" s="222"/>
      <c r="R212" s="60"/>
    </row>
    <row r="213" spans="1:19" ht="39.75" customHeight="1">
      <c r="A213" s="878" t="s">
        <v>98</v>
      </c>
      <c r="B213" s="879"/>
      <c r="C213" s="880"/>
      <c r="D213" s="789" t="s">
        <v>306</v>
      </c>
      <c r="E213" s="831" t="s">
        <v>346</v>
      </c>
      <c r="F213" s="541" t="s">
        <v>308</v>
      </c>
      <c r="G213" s="455">
        <v>0.55000000000000004</v>
      </c>
      <c r="H213" s="455">
        <v>0.6</v>
      </c>
      <c r="I213" s="455"/>
      <c r="J213" s="455"/>
      <c r="K213" s="455"/>
      <c r="L213" s="328"/>
      <c r="M213" s="328"/>
      <c r="N213" s="328"/>
      <c r="O213" s="328"/>
      <c r="P213" s="328"/>
      <c r="Q213" s="328"/>
      <c r="R213" s="60"/>
    </row>
    <row r="214" spans="1:19" ht="39.75" customHeight="1">
      <c r="A214" s="881" t="s">
        <v>98</v>
      </c>
      <c r="B214" s="882"/>
      <c r="C214" s="883"/>
      <c r="D214" s="789"/>
      <c r="E214" s="832"/>
      <c r="F214" s="541" t="s">
        <v>347</v>
      </c>
      <c r="G214" s="455">
        <v>0.51900000000000002</v>
      </c>
      <c r="H214" s="455">
        <v>0.65</v>
      </c>
      <c r="I214" s="455"/>
      <c r="J214" s="455"/>
      <c r="K214" s="455"/>
      <c r="L214" s="328"/>
      <c r="M214" s="328"/>
      <c r="N214" s="328"/>
      <c r="O214" s="328"/>
      <c r="P214" s="328"/>
      <c r="Q214" s="328"/>
      <c r="R214" s="60"/>
    </row>
    <row r="215" spans="1:19" ht="35.25" customHeight="1">
      <c r="A215" s="845" t="s">
        <v>350</v>
      </c>
      <c r="B215" s="846"/>
      <c r="C215" s="847"/>
      <c r="D215" s="804" t="s">
        <v>323</v>
      </c>
      <c r="E215" s="829" t="s">
        <v>346</v>
      </c>
      <c r="F215" s="541" t="s">
        <v>308</v>
      </c>
      <c r="G215" s="329">
        <v>42</v>
      </c>
      <c r="H215" s="329">
        <v>53</v>
      </c>
      <c r="I215" s="329"/>
      <c r="J215" s="329"/>
      <c r="K215" s="329"/>
      <c r="L215" s="329"/>
      <c r="M215" s="329"/>
      <c r="N215" s="329"/>
      <c r="O215" s="329"/>
      <c r="P215" s="329"/>
      <c r="Q215" s="329"/>
      <c r="R215" s="60"/>
    </row>
    <row r="216" spans="1:19" ht="39" customHeight="1">
      <c r="A216" s="848"/>
      <c r="B216" s="849"/>
      <c r="C216" s="850"/>
      <c r="D216" s="804"/>
      <c r="E216" s="830"/>
      <c r="F216" s="542" t="s">
        <v>347</v>
      </c>
      <c r="G216" s="329">
        <v>45</v>
      </c>
      <c r="H216" s="329">
        <v>54</v>
      </c>
      <c r="I216" s="329"/>
      <c r="J216" s="329"/>
      <c r="K216" s="329"/>
      <c r="L216" s="329"/>
      <c r="M216" s="329"/>
      <c r="N216" s="329"/>
      <c r="O216" s="329"/>
      <c r="P216" s="329"/>
      <c r="Q216" s="329"/>
      <c r="R216" s="60"/>
    </row>
    <row r="217" spans="1:19" ht="43.5" customHeight="1">
      <c r="A217" s="878" t="s">
        <v>351</v>
      </c>
      <c r="B217" s="879"/>
      <c r="C217" s="880"/>
      <c r="D217" s="851" t="s">
        <v>306</v>
      </c>
      <c r="E217" s="831" t="s">
        <v>346</v>
      </c>
      <c r="F217" s="541" t="s">
        <v>308</v>
      </c>
      <c r="G217" s="455">
        <v>0.9</v>
      </c>
      <c r="H217" s="455">
        <v>0.91</v>
      </c>
      <c r="I217" s="455"/>
      <c r="J217" s="455"/>
      <c r="K217" s="455"/>
      <c r="L217" s="330"/>
      <c r="M217" s="330"/>
      <c r="N217" s="330"/>
      <c r="O217" s="330"/>
      <c r="P217" s="330"/>
      <c r="Q217" s="395"/>
      <c r="R217" s="60"/>
    </row>
    <row r="218" spans="1:19" ht="40.5" customHeight="1">
      <c r="A218" s="881"/>
      <c r="B218" s="882"/>
      <c r="C218" s="883"/>
      <c r="D218" s="852"/>
      <c r="E218" s="832"/>
      <c r="F218" s="541" t="s">
        <v>347</v>
      </c>
      <c r="G218" s="455">
        <v>0.93</v>
      </c>
      <c r="H218" s="455">
        <v>0.92</v>
      </c>
      <c r="I218" s="455"/>
      <c r="J218" s="455"/>
      <c r="K218" s="455"/>
      <c r="L218" s="328"/>
      <c r="M218" s="328"/>
      <c r="N218" s="328"/>
      <c r="O218" s="330"/>
      <c r="P218" s="330"/>
      <c r="Q218" s="330"/>
      <c r="R218" s="60"/>
    </row>
    <row r="219" spans="1:19" ht="20.25" customHeight="1">
      <c r="A219" s="3"/>
      <c r="B219" s="3"/>
      <c r="C219" s="3"/>
      <c r="D219" s="3"/>
      <c r="E219" s="3"/>
      <c r="F219" s="2"/>
      <c r="G219" s="3"/>
      <c r="H219" s="3"/>
      <c r="I219" s="3"/>
      <c r="J219" s="3"/>
      <c r="K219" s="3"/>
      <c r="L219" s="3"/>
      <c r="M219" s="3"/>
      <c r="N219" s="3"/>
      <c r="Q219" s="33"/>
    </row>
    <row r="220" spans="1:19">
      <c r="A220" s="3"/>
      <c r="B220" s="3"/>
      <c r="C220" s="3"/>
      <c r="D220" s="3"/>
      <c r="E220" s="3"/>
      <c r="F220" s="2"/>
      <c r="G220" s="3"/>
      <c r="H220" s="3"/>
      <c r="I220" s="3"/>
      <c r="J220" s="3"/>
      <c r="K220" s="3"/>
      <c r="L220" s="3"/>
      <c r="M220" s="3"/>
      <c r="N220" s="3"/>
      <c r="Q220" s="33"/>
    </row>
    <row r="221" spans="1:19" ht="4.5" customHeight="1" thickBot="1">
      <c r="A221" s="3"/>
      <c r="B221" s="3"/>
      <c r="C221" s="3"/>
      <c r="D221" s="3"/>
      <c r="E221" s="3"/>
      <c r="F221" s="2"/>
      <c r="G221" s="3"/>
      <c r="H221" s="3"/>
      <c r="I221" s="3"/>
      <c r="J221" s="3"/>
      <c r="K221" s="3"/>
      <c r="L221" s="3"/>
      <c r="M221" s="3"/>
      <c r="N221" s="3"/>
      <c r="Q221" s="33"/>
    </row>
    <row r="222" spans="1:19" ht="16.5" hidden="1" thickBot="1">
      <c r="A222" s="245"/>
      <c r="B222" s="3"/>
      <c r="C222" s="3"/>
      <c r="D222" s="3"/>
      <c r="E222" s="3"/>
      <c r="F222" s="2"/>
      <c r="G222" s="3"/>
      <c r="H222" s="3"/>
      <c r="I222" s="3"/>
      <c r="J222" s="3"/>
      <c r="K222" s="3"/>
      <c r="L222" s="3"/>
      <c r="M222" s="3"/>
      <c r="N222" s="3"/>
      <c r="Q222" s="33"/>
    </row>
    <row r="223" spans="1:19" ht="72" customHeight="1">
      <c r="A223" s="3" t="s">
        <v>342</v>
      </c>
      <c r="B223" s="3"/>
      <c r="C223" s="3"/>
      <c r="D223" s="244" t="s">
        <v>304</v>
      </c>
      <c r="E223" s="305" t="s">
        <v>305</v>
      </c>
      <c r="F223" s="206"/>
      <c r="G223" s="276" t="str">
        <f t="shared" ref="G223:Q223" si="18">B30</f>
        <v>P1</v>
      </c>
      <c r="H223" s="276" t="str">
        <f t="shared" si="18"/>
        <v>P2</v>
      </c>
      <c r="I223" s="276" t="str">
        <f t="shared" si="18"/>
        <v>P3</v>
      </c>
      <c r="J223" s="276" t="str">
        <f t="shared" si="18"/>
        <v>P4</v>
      </c>
      <c r="K223" s="276" t="str">
        <f t="shared" si="18"/>
        <v>P5</v>
      </c>
      <c r="L223" s="276" t="str">
        <f t="shared" si="18"/>
        <v>P6</v>
      </c>
      <c r="M223" s="276" t="str">
        <f t="shared" si="18"/>
        <v>P7</v>
      </c>
      <c r="N223" s="276" t="str">
        <f t="shared" si="18"/>
        <v>P8</v>
      </c>
      <c r="O223" s="276" t="str">
        <f t="shared" si="18"/>
        <v>P9</v>
      </c>
      <c r="P223" s="276" t="str">
        <f t="shared" si="18"/>
        <v>P10</v>
      </c>
      <c r="Q223" s="276" t="str">
        <f t="shared" si="18"/>
        <v>P11</v>
      </c>
      <c r="R223" s="33"/>
      <c r="S223" s="33"/>
    </row>
    <row r="224" spans="1:19">
      <c r="A224" s="863" t="str">
        <f>IF(ISBLANK(A207),"",(A207))</f>
        <v>TCP-1: Количество зарегистрированных случаев всех форм ТБ (в т.ч. бактериологически подтвержденных и клинически диагностированных), включая новые случаи и рецидивы</v>
      </c>
      <c r="B224" s="864"/>
      <c r="C224" s="865"/>
      <c r="D224" s="861" t="str">
        <f>IF(ISBLANK(D207),"",(D207))</f>
        <v xml:space="preserve"> Топ 10</v>
      </c>
      <c r="E224" s="872" t="str">
        <f>IF(ISBLANK(E207),"",(E207))</f>
        <v>да</v>
      </c>
      <c r="F224" s="541" t="s">
        <v>308</v>
      </c>
      <c r="G224" s="543">
        <f t="shared" ref="G224:Q224" si="19">G207</f>
        <v>3500</v>
      </c>
      <c r="H224" s="543">
        <f t="shared" si="19"/>
        <v>3475</v>
      </c>
      <c r="I224" s="543">
        <f t="shared" si="19"/>
        <v>0</v>
      </c>
      <c r="J224" s="543">
        <f t="shared" si="19"/>
        <v>0</v>
      </c>
      <c r="K224" s="543">
        <f t="shared" si="19"/>
        <v>0</v>
      </c>
      <c r="L224" s="543">
        <f t="shared" si="19"/>
        <v>0</v>
      </c>
      <c r="M224" s="543">
        <f t="shared" si="19"/>
        <v>0</v>
      </c>
      <c r="N224" s="543">
        <f t="shared" si="19"/>
        <v>0</v>
      </c>
      <c r="O224" s="543">
        <f t="shared" si="19"/>
        <v>0</v>
      </c>
      <c r="P224" s="543">
        <f t="shared" si="19"/>
        <v>0</v>
      </c>
      <c r="Q224" s="543">
        <f t="shared" si="19"/>
        <v>0</v>
      </c>
      <c r="R224" s="33"/>
      <c r="S224" s="33"/>
    </row>
    <row r="225" spans="1:19" ht="88.5" customHeight="1" thickBot="1">
      <c r="A225" s="856"/>
      <c r="B225" s="857"/>
      <c r="C225" s="858"/>
      <c r="D225" s="876"/>
      <c r="E225" s="877"/>
      <c r="F225" s="544" t="s">
        <v>347</v>
      </c>
      <c r="G225" s="543">
        <f t="shared" ref="G225:J229" si="20">G208</f>
        <v>3191</v>
      </c>
      <c r="H225" s="543">
        <f t="shared" si="20"/>
        <v>3023</v>
      </c>
      <c r="I225" s="543">
        <f t="shared" si="20"/>
        <v>0</v>
      </c>
      <c r="J225" s="543">
        <f t="shared" si="20"/>
        <v>0</v>
      </c>
      <c r="K225" s="543">
        <f t="shared" ref="K225:Q229" si="21">K208</f>
        <v>0</v>
      </c>
      <c r="L225" s="543">
        <f t="shared" si="21"/>
        <v>0</v>
      </c>
      <c r="M225" s="543">
        <f t="shared" si="21"/>
        <v>0</v>
      </c>
      <c r="N225" s="543">
        <f t="shared" si="21"/>
        <v>0</v>
      </c>
      <c r="O225" s="543">
        <f t="shared" si="21"/>
        <v>0</v>
      </c>
      <c r="P225" s="543">
        <f t="shared" si="21"/>
        <v>0</v>
      </c>
      <c r="Q225" s="543">
        <f t="shared" si="21"/>
        <v>0</v>
      </c>
      <c r="R225" s="33"/>
      <c r="S225" s="33"/>
    </row>
    <row r="226" spans="1:19">
      <c r="A226" s="866" t="str">
        <f>IF(ISBLANK(A209),"",(A209))</f>
        <v xml:space="preserve">MDR TB-2: Количество бактериологически подтвержденных зарегистрированных ЛУ-ТБ случаев (РУ-ТБ и/или МЛУ-ТБ)		</v>
      </c>
      <c r="B226" s="867"/>
      <c r="C226" s="868"/>
      <c r="D226" s="859" t="str">
        <f>IF(ISBLANK(D209),"",(D209))</f>
        <v>Топ 10</v>
      </c>
      <c r="E226" s="874" t="str">
        <f>IF(ISBLANK(E209),"",(E209))</f>
        <v>да</v>
      </c>
      <c r="F226" s="542" t="s">
        <v>308</v>
      </c>
      <c r="G226" s="545">
        <f t="shared" si="20"/>
        <v>700</v>
      </c>
      <c r="H226" s="545">
        <f>H209</f>
        <v>720</v>
      </c>
      <c r="I226" s="545">
        <f t="shared" si="20"/>
        <v>0</v>
      </c>
      <c r="J226" s="545">
        <f>J209</f>
        <v>0</v>
      </c>
      <c r="K226" s="545">
        <f t="shared" si="21"/>
        <v>0</v>
      </c>
      <c r="L226" s="545">
        <f t="shared" si="21"/>
        <v>0</v>
      </c>
      <c r="M226" s="545">
        <f t="shared" si="21"/>
        <v>0</v>
      </c>
      <c r="N226" s="545">
        <f t="shared" si="21"/>
        <v>0</v>
      </c>
      <c r="O226" s="545">
        <f t="shared" si="21"/>
        <v>0</v>
      </c>
      <c r="P226" s="545">
        <f t="shared" si="21"/>
        <v>0</v>
      </c>
      <c r="Q226" s="545">
        <f t="shared" si="21"/>
        <v>0</v>
      </c>
      <c r="R226" s="33"/>
      <c r="S226" s="33"/>
    </row>
    <row r="227" spans="1:19" ht="96.75" customHeight="1" thickBot="1">
      <c r="A227" s="869"/>
      <c r="B227" s="870"/>
      <c r="C227" s="871"/>
      <c r="D227" s="860"/>
      <c r="E227" s="875"/>
      <c r="F227" s="542" t="s">
        <v>347</v>
      </c>
      <c r="G227" s="545">
        <f t="shared" si="20"/>
        <v>847</v>
      </c>
      <c r="H227" s="545">
        <f t="shared" si="20"/>
        <v>709</v>
      </c>
      <c r="I227" s="545">
        <f t="shared" si="20"/>
        <v>0</v>
      </c>
      <c r="J227" s="545">
        <f t="shared" si="20"/>
        <v>0</v>
      </c>
      <c r="K227" s="545">
        <f t="shared" si="21"/>
        <v>0</v>
      </c>
      <c r="L227" s="545">
        <f t="shared" si="21"/>
        <v>0</v>
      </c>
      <c r="M227" s="545">
        <f t="shared" si="21"/>
        <v>0</v>
      </c>
      <c r="N227" s="545">
        <f t="shared" si="21"/>
        <v>0</v>
      </c>
      <c r="O227" s="545">
        <f t="shared" si="21"/>
        <v>0</v>
      </c>
      <c r="P227" s="545">
        <f t="shared" si="21"/>
        <v>0</v>
      </c>
      <c r="Q227" s="545">
        <f t="shared" si="21"/>
        <v>0</v>
      </c>
      <c r="R227" s="33"/>
      <c r="S227" s="33"/>
    </row>
    <row r="228" spans="1:19">
      <c r="A228" s="853" t="str">
        <f>IF(ISBLANK(A211),"",(A211))</f>
        <v xml:space="preserve">MDR TB-3: Количество случаев с РУ/МЛУ ТБ, начавших лечение препаратами второго ряда		</v>
      </c>
      <c r="B228" s="854"/>
      <c r="C228" s="855"/>
      <c r="D228" s="861" t="str">
        <f>IF(ISBLANK(D211),"",(D211))</f>
        <v xml:space="preserve"> Топ 10</v>
      </c>
      <c r="E228" s="872" t="str">
        <f>IF(ISBLANK(E211),"",(E211))</f>
        <v>да</v>
      </c>
      <c r="F228" s="546" t="s">
        <v>308</v>
      </c>
      <c r="G228" s="543">
        <f t="shared" si="20"/>
        <v>700</v>
      </c>
      <c r="H228" s="543">
        <f t="shared" si="20"/>
        <v>720</v>
      </c>
      <c r="I228" s="543">
        <f t="shared" si="20"/>
        <v>0</v>
      </c>
      <c r="J228" s="547">
        <f t="shared" si="20"/>
        <v>0</v>
      </c>
      <c r="K228" s="543">
        <f t="shared" si="21"/>
        <v>0</v>
      </c>
      <c r="L228" s="543">
        <f t="shared" si="21"/>
        <v>0</v>
      </c>
      <c r="M228" s="543">
        <f t="shared" si="21"/>
        <v>0</v>
      </c>
      <c r="N228" s="543">
        <f t="shared" si="21"/>
        <v>0</v>
      </c>
      <c r="O228" s="543">
        <f t="shared" si="21"/>
        <v>0</v>
      </c>
      <c r="P228" s="543">
        <f t="shared" si="21"/>
        <v>0</v>
      </c>
      <c r="Q228" s="543">
        <f t="shared" si="21"/>
        <v>0</v>
      </c>
      <c r="R228" s="33"/>
      <c r="S228" s="33"/>
    </row>
    <row r="229" spans="1:19" ht="96.75" customHeight="1" thickBot="1">
      <c r="A229" s="856"/>
      <c r="B229" s="857"/>
      <c r="C229" s="858"/>
      <c r="D229" s="862"/>
      <c r="E229" s="873"/>
      <c r="F229" s="548" t="s">
        <v>347</v>
      </c>
      <c r="G229" s="549">
        <f t="shared" si="20"/>
        <v>671</v>
      </c>
      <c r="H229" s="549">
        <f t="shared" si="20"/>
        <v>674</v>
      </c>
      <c r="I229" s="549">
        <f t="shared" si="20"/>
        <v>0</v>
      </c>
      <c r="J229" s="550">
        <f t="shared" si="20"/>
        <v>0</v>
      </c>
      <c r="K229" s="543">
        <f t="shared" si="21"/>
        <v>0</v>
      </c>
      <c r="L229" s="543">
        <f t="shared" si="21"/>
        <v>0</v>
      </c>
      <c r="M229" s="543">
        <f t="shared" si="21"/>
        <v>0</v>
      </c>
      <c r="N229" s="543">
        <f t="shared" si="21"/>
        <v>0</v>
      </c>
      <c r="O229" s="543">
        <f t="shared" si="21"/>
        <v>0</v>
      </c>
      <c r="P229" s="543">
        <f t="shared" si="21"/>
        <v>0</v>
      </c>
      <c r="Q229" s="543">
        <f t="shared" si="21"/>
        <v>0</v>
      </c>
      <c r="R229" s="33"/>
      <c r="S229" s="33"/>
    </row>
    <row r="230" spans="1:19">
      <c r="A230" s="3"/>
      <c r="B230" s="3"/>
      <c r="C230" s="3"/>
      <c r="D230" s="3"/>
      <c r="E230" s="3"/>
      <c r="F230" s="3"/>
      <c r="G230" s="3"/>
      <c r="H230" s="3"/>
      <c r="I230" s="3"/>
      <c r="J230" s="3"/>
      <c r="K230" s="3"/>
      <c r="L230" s="3"/>
      <c r="M230"/>
      <c r="N230"/>
      <c r="O230" s="33"/>
      <c r="P230" s="33"/>
    </row>
    <row r="231" spans="1:19">
      <c r="M231"/>
      <c r="N231"/>
      <c r="O231" s="33"/>
      <c r="P231" s="33"/>
    </row>
    <row r="232" spans="1:19" ht="14.25" customHeight="1">
      <c r="M232"/>
      <c r="N232"/>
      <c r="O232" s="33"/>
      <c r="P232" s="33"/>
    </row>
    <row r="233" spans="1:19">
      <c r="M233"/>
      <c r="N233"/>
      <c r="O233" s="33"/>
      <c r="P233" s="33"/>
    </row>
  </sheetData>
  <mergeCells count="112">
    <mergeCell ref="B1:C1"/>
    <mergeCell ref="B8:C8"/>
    <mergeCell ref="A14:I14"/>
    <mergeCell ref="B6:C6"/>
    <mergeCell ref="D6:E6"/>
    <mergeCell ref="H6:I6"/>
    <mergeCell ref="H8:I8"/>
    <mergeCell ref="B10:C10"/>
    <mergeCell ref="D12:E12"/>
    <mergeCell ref="F12:I12"/>
    <mergeCell ref="A2:I2"/>
    <mergeCell ref="B4:C4"/>
    <mergeCell ref="D4:E4"/>
    <mergeCell ref="F10:I10"/>
    <mergeCell ref="A18:B18"/>
    <mergeCell ref="D10:E10"/>
    <mergeCell ref="B12:C12"/>
    <mergeCell ref="E213:E214"/>
    <mergeCell ref="A213:C214"/>
    <mergeCell ref="A26:B26"/>
    <mergeCell ref="A80:B80"/>
    <mergeCell ref="A69:C69"/>
    <mergeCell ref="A83:B83"/>
    <mergeCell ref="A29:M29"/>
    <mergeCell ref="A209:C210"/>
    <mergeCell ref="A211:C212"/>
    <mergeCell ref="A84:B84"/>
    <mergeCell ref="G16:H16"/>
    <mergeCell ref="C24:D24"/>
    <mergeCell ref="F24:G24"/>
    <mergeCell ref="H24:I24"/>
    <mergeCell ref="C18:E18"/>
    <mergeCell ref="A21:I21"/>
    <mergeCell ref="D211:D212"/>
    <mergeCell ref="A206:C206"/>
    <mergeCell ref="A207:C208"/>
    <mergeCell ref="E211:E212"/>
    <mergeCell ref="D213:D214"/>
    <mergeCell ref="E215:E216"/>
    <mergeCell ref="A215:C216"/>
    <mergeCell ref="E217:E218"/>
    <mergeCell ref="D217:D218"/>
    <mergeCell ref="D215:D216"/>
    <mergeCell ref="A228:C229"/>
    <mergeCell ref="D226:D227"/>
    <mergeCell ref="D228:D229"/>
    <mergeCell ref="A224:C225"/>
    <mergeCell ref="A226:C227"/>
    <mergeCell ref="E228:E229"/>
    <mergeCell ref="E226:E227"/>
    <mergeCell ref="D224:D225"/>
    <mergeCell ref="E224:E225"/>
    <mergeCell ref="A217:C218"/>
    <mergeCell ref="A141:A158"/>
    <mergeCell ref="A81:B81"/>
    <mergeCell ref="A82:B82"/>
    <mergeCell ref="N31:N34"/>
    <mergeCell ref="D207:D208"/>
    <mergeCell ref="E207:E208"/>
    <mergeCell ref="E209:E210"/>
    <mergeCell ref="D209:D210"/>
    <mergeCell ref="E56:H56"/>
    <mergeCell ref="E176:E177"/>
    <mergeCell ref="A178:C179"/>
    <mergeCell ref="D178:D179"/>
    <mergeCell ref="E178:E179"/>
    <mergeCell ref="A180:C181"/>
    <mergeCell ref="D180:D181"/>
    <mergeCell ref="E180:E181"/>
    <mergeCell ref="A167:C167"/>
    <mergeCell ref="A168:C169"/>
    <mergeCell ref="D168:D169"/>
    <mergeCell ref="E168:E169"/>
    <mergeCell ref="A186:C187"/>
    <mergeCell ref="D186:D187"/>
    <mergeCell ref="E186:E187"/>
    <mergeCell ref="A188:C189"/>
    <mergeCell ref="A201:C202"/>
    <mergeCell ref="D201:D202"/>
    <mergeCell ref="E201:E202"/>
    <mergeCell ref="E190:E191"/>
    <mergeCell ref="A195:C196"/>
    <mergeCell ref="D195:D196"/>
    <mergeCell ref="D197:D198"/>
    <mergeCell ref="E197:E198"/>
    <mergeCell ref="A199:C200"/>
    <mergeCell ref="D199:D200"/>
    <mergeCell ref="E199:E200"/>
    <mergeCell ref="E172:E173"/>
    <mergeCell ref="A174:C175"/>
    <mergeCell ref="D174:D175"/>
    <mergeCell ref="E174:E175"/>
    <mergeCell ref="A190:C191"/>
    <mergeCell ref="D190:D191"/>
    <mergeCell ref="E195:E196"/>
    <mergeCell ref="A197:C198"/>
    <mergeCell ref="A123:A140"/>
    <mergeCell ref="A170:C171"/>
    <mergeCell ref="D170:D171"/>
    <mergeCell ref="E170:E171"/>
    <mergeCell ref="A172:C173"/>
    <mergeCell ref="D172:D173"/>
    <mergeCell ref="D188:D189"/>
    <mergeCell ref="E188:E189"/>
    <mergeCell ref="A182:C183"/>
    <mergeCell ref="D182:D183"/>
    <mergeCell ref="E182:E183"/>
    <mergeCell ref="A184:C185"/>
    <mergeCell ref="D184:D185"/>
    <mergeCell ref="E184:E185"/>
    <mergeCell ref="A176:C177"/>
    <mergeCell ref="D176:D177"/>
  </mergeCells>
  <phoneticPr fontId="30" type="noConversion"/>
  <conditionalFormatting sqref="A34 E32:G32 A32 L33:M33">
    <cfRule type="expression" dxfId="88" priority="28" stopIfTrue="1">
      <formula>+AND(A31&gt;=#REF!,A31&lt;=#REF!)</formula>
    </cfRule>
  </conditionalFormatting>
  <conditionalFormatting sqref="L34:M34">
    <cfRule type="expression" dxfId="87" priority="29" stopIfTrue="1">
      <formula>+AND(L32&gt;=#REF!,L32&lt;=#REF!)</formula>
    </cfRule>
  </conditionalFormatting>
  <conditionalFormatting sqref="B110:M110 B30:M30">
    <cfRule type="cellIs" dxfId="86" priority="32" stopIfTrue="1" operator="equal">
      <formula>$B$16</formula>
    </cfRule>
  </conditionalFormatting>
  <conditionalFormatting sqref="B12:C12">
    <cfRule type="cellIs" dxfId="85" priority="34" stopIfTrue="1" operator="equal">
      <formula>"C"</formula>
    </cfRule>
    <cfRule type="cellIs" dxfId="84" priority="35" stopIfTrue="1" operator="equal">
      <formula>"B2"</formula>
    </cfRule>
    <cfRule type="cellIs" dxfId="83" priority="36" stopIfTrue="1" operator="equal">
      <formula>"B1"</formula>
    </cfRule>
  </conditionalFormatting>
  <conditionalFormatting sqref="G223:Q223 G206:H206">
    <cfRule type="cellIs" dxfId="82" priority="43" stopIfTrue="1" operator="equal">
      <formula>$B$16</formula>
    </cfRule>
  </conditionalFormatting>
  <conditionalFormatting sqref="F33:K33">
    <cfRule type="expression" dxfId="81" priority="21" stopIfTrue="1">
      <formula>+AND(F32&gt;=#REF!,F32&lt;=#REF!)</formula>
    </cfRule>
  </conditionalFormatting>
  <conditionalFormatting sqref="F34:K34">
    <cfRule type="expression" dxfId="80" priority="20" stopIfTrue="1">
      <formula>+AND(F32&gt;=#REF!,F32&lt;=#REF!)</formula>
    </cfRule>
  </conditionalFormatting>
  <conditionalFormatting sqref="E56:H56">
    <cfRule type="expression" dxfId="79" priority="17" stopIfTrue="1">
      <formula>LEFT($E$56,3)="Все"</formula>
    </cfRule>
  </conditionalFormatting>
  <conditionalFormatting sqref="B33:C33 B31:B32">
    <cfRule type="expression" dxfId="78" priority="12" stopIfTrue="1">
      <formula>+AND(B30&gt;=#REF!,B30&lt;=#REF!)</formula>
    </cfRule>
  </conditionalFormatting>
  <conditionalFormatting sqref="B34:E34">
    <cfRule type="expression" dxfId="77" priority="13" stopIfTrue="1">
      <formula>+AND(B32&gt;=#REF!,B32&lt;=#REF!)</formula>
    </cfRule>
  </conditionalFormatting>
  <conditionalFormatting sqref="G167:Q167">
    <cfRule type="cellIs" dxfId="76" priority="11" stopIfTrue="1" operator="equal">
      <formula>$B$16</formula>
    </cfRule>
  </conditionalFormatting>
  <conditionalFormatting sqref="H194">
    <cfRule type="cellIs" dxfId="75" priority="6" stopIfTrue="1" operator="equal">
      <formula>$B$16</formula>
    </cfRule>
  </conditionalFormatting>
  <conditionalFormatting sqref="G194">
    <cfRule type="cellIs" dxfId="74" priority="9" stopIfTrue="1" operator="equal">
      <formula>$B$16</formula>
    </cfRule>
  </conditionalFormatting>
  <conditionalFormatting sqref="D32:D33 E33">
    <cfRule type="expression" dxfId="73" priority="3" stopIfTrue="1">
      <formula>+AND(D31&gt;=#REF!,D31&lt;=#REF!)</formula>
    </cfRule>
  </conditionalFormatting>
  <conditionalFormatting sqref="I194:Q194">
    <cfRule type="cellIs" dxfId="72" priority="2" stopIfTrue="1" operator="equal">
      <formula>$B$16</formula>
    </cfRule>
  </conditionalFormatting>
  <conditionalFormatting sqref="I206:Q206">
    <cfRule type="cellIs" dxfId="71" priority="1" stopIfTrue="1" operator="equal">
      <formula>$B$16</formula>
    </cfRule>
  </conditionalFormatting>
  <dataValidations count="9">
    <dataValidation type="list" allowBlank="1" showInputMessage="1" showErrorMessage="1" sqref="F6 IW159 SS159 ACO159 AMK159 AWG159 BGC159 BPY159 BZU159 CJQ159 CTM159 DDI159 DNE159 DXA159 EGW159 EQS159 FAO159 FKK159 FUG159 GEC159 GNY159 GXU159 HHQ159 HRM159 IBI159 ILE159 IVA159 JEW159 JOS159 JYO159 KIK159 KSG159 LCC159 LLY159 LVU159 MFQ159 MPM159 MZI159 NJE159 NTA159 OCW159 OMS159 OWO159 PGK159 PQG159 QAC159 QJY159 QTU159 RDQ159 RNM159 RXI159 SHE159 SRA159 TAW159 TKS159 TUO159 UEK159 UOG159 UYC159 VHY159 VRU159 WBQ159 WLM159 WVI159 A123">
      <formula1>Component</formula1>
    </dataValidation>
    <dataValidation type="list" allowBlank="1" showInputMessage="1" showErrorMessage="1" sqref="B16">
      <formula1>PERIOD</formula1>
    </dataValidation>
    <dataValidation type="list" allowBlank="1" showInputMessage="1" showErrorMessage="1" sqref="F10:I10">
      <formula1>LFA</formula1>
    </dataValidation>
    <dataValidation type="list" allowBlank="1" showInputMessage="1" showErrorMessage="1" sqref="B12:C12">
      <formula1>Rating</formula1>
    </dataValidation>
    <dataValidation type="list" allowBlank="1" showInputMessage="1" showErrorMessage="1" sqref="H8:I8">
      <formula1>Phase</formula1>
    </dataValidation>
    <dataValidation type="list" allowBlank="1" showInputMessage="1" showErrorMessage="1" sqref="F8">
      <formula1>Round</formula1>
    </dataValidation>
    <dataValidation type="list" allowBlank="1" showInputMessage="1" showErrorMessage="1" sqref="C26">
      <formula1>Currency</formula1>
    </dataValidation>
    <dataValidation type="list" allowBlank="1" showInputMessage="1" showErrorMessage="1" sqref="B141:B158 IX134:IX158 ST134:ST158 ACP134:ACP158 AML134:AML158 AWH134:AWH158 BGD134:BGD158 BPZ134:BPZ158 BZV134:BZV158 CJR134:CJR158 CTN134:CTN158 DDJ134:DDJ158 DNF134:DNF158 DXB134:DXB158 EGX134:EGX158 EQT134:EQT158 FAP134:FAP158 FKL134:FKL158 FUH134:FUH158 GED134:GED158 GNZ134:GNZ158 GXV134:GXV158 HHR134:HHR158 HRN134:HRN158 IBJ134:IBJ158 ILF134:ILF158 IVB134:IVB158 JEX134:JEX158 JOT134:JOT158 JYP134:JYP158 KIL134:KIL158 KSH134:KSH158 LCD134:LCD158 LLZ134:LLZ158 LVV134:LVV158 MFR134:MFR158 MPN134:MPN158 MZJ134:MZJ158 NJF134:NJF158 NTB134:NTB158 OCX134:OCX158 OMT134:OMT158 OWP134:OWP158 PGL134:PGL158 PQH134:PQH158 QAD134:QAD158 QJZ134:QJZ158 QTV134:QTV158 RDR134:RDR158 RNN134:RNN158 RXJ134:RXJ158 SHF134:SHF158 SRB134:SRB158 TAX134:TAX158 TKT134:TKT158 TUP134:TUP158 UEL134:UEL158 UOH134:UOH158 UYD134:UYD158 VHZ134:VHZ158 VRV134:VRV158 WBR134:WBR158 WLN134:WLN158 WVJ134:WVJ158">
      <formula1>мва</formula1>
    </dataValidation>
    <dataValidation type="list" allowBlank="1" showInputMessage="1" showErrorMessage="1" sqref="WVJ159:WVJ162 IX159:IX162 ST159:ST162 ACP159:ACP162 AML159:AML162 AWH159:AWH162 BGD159:BGD162 BPZ159:BPZ162 BZV159:BZV162 CJR159:CJR162 CTN159:CTN162 DDJ159:DDJ162 DNF159:DNF162 DXB159:DXB162 EGX159:EGX162 EQT159:EQT162 FAP159:FAP162 FKL159:FKL162 FUH159:FUH162 GED159:GED162 GNZ159:GNZ162 GXV159:GXV162 HHR159:HHR162 HRN159:HRN162 IBJ159:IBJ162 ILF159:ILF162 IVB159:IVB162 JEX159:JEX162 JOT159:JOT162 JYP159:JYP162 KIL159:KIL162 KSH159:KSH162 LCD159:LCD162 LLZ159:LLZ162 LVV159:LVV162 MFR159:MFR162 MPN159:MPN162 MZJ159:MZJ162 NJF159:NJF162 NTB159:NTB162 OCX159:OCX162 OMT159:OMT162 OWP159:OWP162 PGL159:PGL162 PQH159:PQH162 QAD159:QAD162 QJZ159:QJZ162 QTV159:QTV162 RDR159:RDR162 RNN159:RNN162 RXJ159:RXJ162 SHF159:SHF162 SRB159:SRB162 TAX159:TAX162 TKT159:TKT162 TUP159:TUP162 UEL159:UEL162 UOH159:UOH162 UYD159:UYD162 VHZ159:VHZ162 VRV159:VRV162 WBR159:WBR162 WLN159:WLN162 B134:B140">
      <formula1>Medicaments</formula1>
    </dataValidation>
  </dataValidations>
  <printOptions horizontalCentered="1"/>
  <pageMargins left="0.45866141700000002" right="0.45866141700000002" top="0.74803149606299202" bottom="0.74803149606299202" header="0.31496062992126" footer="0.31496062992126"/>
  <pageSetup paperSize="8" scale="70" orientation="landscape" r:id="rId1"/>
  <headerFooter>
    <oddFooter>&amp;L&amp;F&amp;C&amp;A&amp;RV1.0          &amp;D</oddFooter>
  </headerFooter>
  <rowBreaks count="1" manualBreakCount="1">
    <brk id="57" max="16383" man="1"/>
  </rowBreaks>
  <ignoredErrors>
    <ignoredError sqref="G223:Q223 D224" unlockedFormula="1"/>
  </ignoredErrors>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indexed="51"/>
  </sheetPr>
  <dimension ref="A1:X18"/>
  <sheetViews>
    <sheetView showGridLines="0" zoomScale="90" zoomScaleNormal="110" zoomScaleSheetLayoutView="100" workbookViewId="0">
      <selection activeCell="E16" sqref="E16"/>
    </sheetView>
  </sheetViews>
  <sheetFormatPr defaultColWidth="11.42578125" defaultRowHeight="15"/>
  <cols>
    <col min="1" max="1" width="21.140625" style="3" customWidth="1"/>
    <col min="2" max="2" width="19.5703125" style="3" customWidth="1"/>
    <col min="3" max="3" width="20.5703125" style="3" customWidth="1"/>
    <col min="4" max="4" width="20.42578125" style="3" customWidth="1"/>
    <col min="5" max="5" width="10.85546875" style="3" customWidth="1"/>
    <col min="6" max="6" width="17.42578125" style="3" customWidth="1"/>
    <col min="7" max="7" width="15.5703125" style="3" customWidth="1"/>
    <col min="8" max="8" width="20.140625" style="3" bestFit="1" customWidth="1"/>
    <col min="9" max="9" width="9.42578125" style="3" customWidth="1"/>
    <col min="10" max="10" width="10.28515625" style="3" customWidth="1"/>
    <col min="11" max="11" width="11.42578125" style="3" customWidth="1"/>
    <col min="12" max="12" width="8.140625" style="3" customWidth="1"/>
    <col min="13" max="13" width="9.7109375" style="3" customWidth="1"/>
    <col min="14" max="14" width="8.5703125" style="3" customWidth="1"/>
    <col min="15" max="15" width="7.140625" style="3" customWidth="1"/>
    <col min="16" max="16384" width="11.42578125" style="3"/>
  </cols>
  <sheetData>
    <row r="1" spans="1:24" ht="21" customHeight="1">
      <c r="A1" s="2"/>
      <c r="B1" s="2"/>
      <c r="C1" s="2"/>
      <c r="D1" s="2"/>
      <c r="E1" s="2"/>
      <c r="F1" s="2"/>
      <c r="G1" s="218"/>
      <c r="H1" s="2"/>
      <c r="I1" s="2"/>
      <c r="J1" s="2"/>
    </row>
    <row r="2" spans="1:24" ht="25.5" customHeight="1"/>
    <row r="3" spans="1:24" ht="36">
      <c r="B3" s="924" t="str">
        <f>+"Панель показателей: "&amp;" "&amp;+IF('Ввод данных'!B4="Выберите","",'Ввод данных'!B4&amp;" - ")&amp;+IF('Ввод данных'!F6="Выберите","",'Ввод данных'!F6)</f>
        <v>Панель показателей:  Кыргызстан - ВИЧ/СПИД/ТБ</v>
      </c>
      <c r="C3" s="924"/>
      <c r="D3" s="924"/>
      <c r="E3" s="924"/>
      <c r="F3" s="924"/>
      <c r="G3" s="924"/>
      <c r="H3" s="924"/>
      <c r="I3" s="924"/>
      <c r="J3" s="924"/>
      <c r="K3" s="4"/>
      <c r="L3" s="4"/>
      <c r="M3" s="4"/>
      <c r="N3" s="5"/>
      <c r="O3" s="5"/>
      <c r="P3" s="5"/>
      <c r="Q3" s="5"/>
      <c r="R3" s="5"/>
      <c r="S3" s="5"/>
      <c r="T3" s="5"/>
    </row>
    <row r="4" spans="1:24" ht="15" customHeight="1">
      <c r="L4" s="5"/>
      <c r="M4" s="5"/>
      <c r="N4" s="5"/>
      <c r="O4" s="5"/>
      <c r="P4" s="5"/>
      <c r="Q4" s="5"/>
      <c r="R4" s="5"/>
      <c r="S4" s="5"/>
      <c r="T4" s="5"/>
    </row>
    <row r="5" spans="1:24">
      <c r="L5" s="5"/>
      <c r="M5" s="5"/>
      <c r="N5" s="5"/>
      <c r="O5" s="5"/>
      <c r="P5" s="5"/>
      <c r="Q5" s="5"/>
      <c r="R5" s="5"/>
      <c r="S5" s="5"/>
      <c r="T5" s="5"/>
    </row>
    <row r="6" spans="1:24" ht="32.25" customHeight="1">
      <c r="A6" s="626" t="s">
        <v>113</v>
      </c>
      <c r="B6" s="925" t="str">
        <f>+IF('Ввод данных'!B4="Выберите","",'Ввод данных'!B4)</f>
        <v>Кыргызстан</v>
      </c>
      <c r="C6" s="925"/>
      <c r="D6" s="928" t="s">
        <v>115</v>
      </c>
      <c r="E6" s="928"/>
      <c r="F6" s="929" t="str">
        <f>+'Ввод данных'!F4</f>
        <v>«Эффективный контроль за ВИЧ-инфекцией и туберкулезом в Кыргызской Республике»</v>
      </c>
      <c r="G6" s="929"/>
      <c r="H6" s="929"/>
      <c r="I6" s="929"/>
      <c r="J6" s="929"/>
      <c r="K6" s="47"/>
      <c r="L6" s="75"/>
      <c r="M6" s="47"/>
      <c r="N6" s="47"/>
      <c r="O6" s="47"/>
      <c r="P6" s="48"/>
      <c r="Q6" s="17"/>
      <c r="R6" s="17"/>
      <c r="S6" s="17"/>
      <c r="T6" s="17"/>
      <c r="U6" s="17"/>
    </row>
    <row r="7" spans="1:24" ht="8.25" customHeight="1">
      <c r="B7" s="6"/>
      <c r="C7" s="7"/>
      <c r="D7" s="7"/>
      <c r="E7" s="8"/>
      <c r="F7" s="8"/>
      <c r="G7" s="9"/>
      <c r="H7" s="9"/>
      <c r="K7" s="47"/>
      <c r="L7" s="47"/>
      <c r="M7" s="47"/>
      <c r="N7" s="47"/>
      <c r="O7" s="47"/>
      <c r="P7" s="48"/>
      <c r="Q7" s="17"/>
      <c r="R7" s="17"/>
      <c r="S7" s="17"/>
      <c r="T7" s="17"/>
      <c r="U7" s="17"/>
    </row>
    <row r="8" spans="1:24" ht="3.75" customHeight="1">
      <c r="C8" s="10"/>
      <c r="D8" s="10"/>
      <c r="E8" s="10"/>
      <c r="F8" s="10"/>
      <c r="G8" s="10"/>
      <c r="H8" s="10"/>
      <c r="I8" s="10"/>
      <c r="J8" s="10"/>
      <c r="K8" s="47"/>
      <c r="L8" s="47"/>
      <c r="M8" s="47"/>
      <c r="N8" s="47"/>
      <c r="O8" s="49"/>
      <c r="P8" s="48"/>
      <c r="Q8" s="49"/>
      <c r="R8" s="50"/>
      <c r="S8" s="17"/>
      <c r="T8" s="17"/>
      <c r="U8" s="17"/>
    </row>
    <row r="9" spans="1:24" ht="15.75">
      <c r="A9" s="625" t="s">
        <v>119</v>
      </c>
      <c r="B9" s="307" t="str">
        <f>+IF('Ввод данных'!F6="Please Select","",'Ввод данных'!F6)</f>
        <v>ВИЧ/СПИД/ТБ</v>
      </c>
      <c r="C9" s="188" t="s">
        <v>352</v>
      </c>
      <c r="D9" s="254" t="str">
        <f>+'Ввод данных'!B6</f>
        <v>KGZ-C-UNDP</v>
      </c>
      <c r="E9" s="927" t="s">
        <v>353</v>
      </c>
      <c r="F9" s="927"/>
      <c r="G9" s="255">
        <f>+IF(ISBLANK('Ввод данных'!B10),"",'Ввод данных'!B10)</f>
        <v>43282</v>
      </c>
      <c r="H9" s="318" t="s">
        <v>354</v>
      </c>
      <c r="I9" s="926">
        <f>+IF(ISBLANK('Ввод данных'!H6),"",'Ввод данных'!H6)</f>
        <v>20959824.059999999</v>
      </c>
      <c r="J9" s="926"/>
      <c r="K9" s="47"/>
      <c r="L9" s="47"/>
      <c r="M9" s="47"/>
      <c r="N9" s="47"/>
      <c r="O9" s="49"/>
      <c r="P9" s="48"/>
      <c r="Q9" s="49"/>
      <c r="R9" s="50"/>
      <c r="S9" s="17"/>
      <c r="T9" s="11"/>
      <c r="U9" s="11"/>
      <c r="V9" s="10"/>
      <c r="W9" s="10"/>
      <c r="X9" s="10"/>
    </row>
    <row r="10" spans="1:24" ht="15.75" customHeight="1">
      <c r="A10" s="625" t="s">
        <v>124</v>
      </c>
      <c r="B10" s="308">
        <f>+IF('Ввод данных'!F8="Please Select","",'Ввод данных'!F8)</f>
        <v>0</v>
      </c>
      <c r="C10" s="188" t="s">
        <v>125</v>
      </c>
      <c r="D10" s="306">
        <f>+IF('Ввод данных'!H8="Please Select","",'Ввод данных'!H8)</f>
        <v>0</v>
      </c>
      <c r="E10" s="919" t="s">
        <v>122</v>
      </c>
      <c r="F10" s="920"/>
      <c r="G10" s="918" t="str">
        <f>+'Ввод данных'!B8</f>
        <v>ПРООН</v>
      </c>
      <c r="H10" s="918"/>
      <c r="I10" s="918"/>
      <c r="J10" s="918"/>
      <c r="K10" s="51"/>
      <c r="L10" s="51"/>
      <c r="M10" s="47"/>
      <c r="N10" s="51"/>
      <c r="O10" s="49"/>
      <c r="P10" s="48"/>
      <c r="Q10" s="11"/>
      <c r="R10" s="50"/>
      <c r="S10" s="17"/>
      <c r="T10" s="11"/>
      <c r="U10" s="11"/>
    </row>
    <row r="11" spans="1:24" ht="31.5" customHeight="1">
      <c r="A11" s="625" t="s">
        <v>355</v>
      </c>
      <c r="B11" s="624" t="str">
        <f>+'Ввод данных'!B16</f>
        <v>P2</v>
      </c>
      <c r="C11" s="248" t="s">
        <v>136</v>
      </c>
      <c r="D11" s="627">
        <f>+IF(ISBLANK('Ввод данных'!D16),"",'Ввод данных'!D16)</f>
        <v>43466</v>
      </c>
      <c r="E11" s="927" t="s">
        <v>356</v>
      </c>
      <c r="F11" s="927"/>
      <c r="G11" s="627">
        <f>+IF(ISBLANK('Ввод данных'!F16),"",'Ввод данных'!F16)</f>
        <v>43646</v>
      </c>
      <c r="H11" s="317" t="s">
        <v>357</v>
      </c>
      <c r="I11" s="921" t="str">
        <f>+IF('Ввод данных'!B12="Пожалуйста Выберите","",'Ввод данных'!B12)</f>
        <v>A1</v>
      </c>
      <c r="J11" s="921"/>
      <c r="K11" s="551"/>
      <c r="L11" s="51"/>
      <c r="M11" s="47"/>
      <c r="N11" s="51"/>
      <c r="O11" s="51"/>
      <c r="P11" s="48"/>
      <c r="Q11" s="11"/>
      <c r="R11" s="50"/>
      <c r="S11" s="17"/>
      <c r="T11" s="12"/>
      <c r="U11" s="11"/>
    </row>
    <row r="12" spans="1:24" ht="31.5" customHeight="1">
      <c r="A12" s="310" t="s">
        <v>127</v>
      </c>
      <c r="B12" s="918" t="str">
        <f>+IF('Ввод данных'!F10="Пожалуйста Выберите","",'Ввод данных'!F10)</f>
        <v>UNOPS</v>
      </c>
      <c r="C12" s="918"/>
      <c r="D12" s="918"/>
      <c r="E12" s="922" t="s">
        <v>358</v>
      </c>
      <c r="F12" s="922"/>
      <c r="G12" s="918" t="str">
        <f>+'Ввод данных'!F12</f>
        <v>Алексей Бобрик</v>
      </c>
      <c r="H12" s="918"/>
      <c r="I12" s="918"/>
      <c r="J12" s="918"/>
      <c r="K12" s="51"/>
      <c r="L12" s="51"/>
      <c r="M12" s="47"/>
      <c r="N12" s="51"/>
      <c r="O12" s="17"/>
      <c r="P12" s="48"/>
      <c r="Q12" s="11"/>
      <c r="R12" s="50"/>
      <c r="S12" s="17"/>
      <c r="T12" s="11"/>
      <c r="U12" s="52"/>
      <c r="V12" s="11"/>
      <c r="W12" s="12"/>
      <c r="X12" s="11"/>
    </row>
    <row r="13" spans="1:24" ht="27.75" customHeight="1">
      <c r="A13" s="309" t="s">
        <v>359</v>
      </c>
      <c r="B13" s="918" t="str">
        <f>+'Ввод данных'!C18</f>
        <v>ПРООН</v>
      </c>
      <c r="C13" s="918"/>
      <c r="D13" s="918"/>
      <c r="E13" s="922" t="s">
        <v>360</v>
      </c>
      <c r="F13" s="922"/>
      <c r="G13" s="923">
        <f>+IF(ISBLANK('Ввод данных'!I16),"",'Ввод данных'!I16)</f>
        <v>43720</v>
      </c>
      <c r="H13" s="920"/>
      <c r="I13" s="920"/>
      <c r="J13" s="920"/>
      <c r="K13" s="17"/>
      <c r="L13" s="18"/>
      <c r="M13" s="18"/>
      <c r="N13" s="18"/>
      <c r="O13" s="17"/>
      <c r="P13" s="18"/>
      <c r="Q13" s="18"/>
      <c r="R13" s="50"/>
      <c r="S13" s="17"/>
      <c r="T13" s="18"/>
      <c r="U13" s="53"/>
    </row>
    <row r="14" spans="1:24">
      <c r="A14" s="14"/>
      <c r="B14" s="14"/>
      <c r="C14" s="16"/>
      <c r="D14" s="16"/>
      <c r="E14" s="16"/>
      <c r="F14" s="16"/>
      <c r="L14" s="13"/>
      <c r="M14" s="13"/>
      <c r="N14" s="13"/>
      <c r="O14" s="13"/>
      <c r="P14" s="13"/>
      <c r="Q14" s="13"/>
      <c r="R14" s="13"/>
      <c r="S14" s="13"/>
      <c r="T14" s="13"/>
      <c r="U14" s="13"/>
    </row>
    <row r="15" spans="1:24">
      <c r="A15" s="16"/>
      <c r="B15" s="16"/>
      <c r="C15" s="16"/>
      <c r="D15" s="16"/>
      <c r="E15" s="16"/>
      <c r="F15" s="16"/>
      <c r="L15" s="13"/>
      <c r="M15" s="13"/>
      <c r="N15" s="13"/>
      <c r="O15" s="13"/>
      <c r="P15" s="13"/>
      <c r="Q15" s="13"/>
      <c r="R15" s="13"/>
      <c r="S15" s="13"/>
      <c r="T15" s="13"/>
      <c r="U15" s="13"/>
    </row>
    <row r="16" spans="1:24">
      <c r="A16" s="16"/>
      <c r="B16" s="16"/>
      <c r="C16" s="197"/>
      <c r="D16" s="16"/>
      <c r="E16" s="552"/>
      <c r="F16" s="15"/>
      <c r="L16" s="13"/>
      <c r="M16" s="13"/>
      <c r="N16" s="13"/>
      <c r="O16" s="13"/>
      <c r="P16" s="13"/>
      <c r="Q16" s="13"/>
      <c r="R16" s="13"/>
      <c r="S16" s="13"/>
      <c r="T16" s="13"/>
      <c r="U16" s="13"/>
    </row>
    <row r="17" spans="1:6">
      <c r="A17" s="16"/>
      <c r="B17" s="16"/>
      <c r="C17" s="16"/>
      <c r="D17" s="16"/>
      <c r="E17" s="16"/>
      <c r="F17" s="15"/>
    </row>
    <row r="18" spans="1:6">
      <c r="A18" s="15"/>
      <c r="B18" s="15"/>
      <c r="C18" s="15"/>
      <c r="D18" s="15"/>
      <c r="E18" s="15"/>
      <c r="F18" s="15"/>
    </row>
  </sheetData>
  <sheetProtection password="CFC9" sheet="1"/>
  <dataConsolidate/>
  <mergeCells count="16">
    <mergeCell ref="B3:J3"/>
    <mergeCell ref="B12:D12"/>
    <mergeCell ref="B6:C6"/>
    <mergeCell ref="I9:J9"/>
    <mergeCell ref="E11:F11"/>
    <mergeCell ref="E12:F12"/>
    <mergeCell ref="D6:E6"/>
    <mergeCell ref="F6:J6"/>
    <mergeCell ref="E9:F9"/>
    <mergeCell ref="G10:J10"/>
    <mergeCell ref="B13:D13"/>
    <mergeCell ref="E10:F10"/>
    <mergeCell ref="I11:J11"/>
    <mergeCell ref="G12:J12"/>
    <mergeCell ref="E13:F13"/>
    <mergeCell ref="G13:J13"/>
  </mergeCells>
  <phoneticPr fontId="30" type="noConversion"/>
  <conditionalFormatting sqref="I11:J11">
    <cfRule type="cellIs" dxfId="70" priority="1" stopIfTrue="1" operator="equal">
      <formula>"C"</formula>
    </cfRule>
    <cfRule type="cellIs" dxfId="69" priority="2" stopIfTrue="1" operator="equal">
      <formula>"B2"</formula>
    </cfRule>
    <cfRule type="cellIs" dxfId="68" priority="3" stopIfTrue="1" operator="equal">
      <formula>"B1"</formula>
    </cfRule>
  </conditionalFormatting>
  <dataValidations count="1">
    <dataValidation type="list" allowBlank="1" showInputMessage="1" showErrorMessage="1" sqref="G7">
      <formula1>$K$8:$K$9</formula1>
    </dataValidation>
  </dataValidations>
  <pageMargins left="0.70866141732283472" right="0.70866141732283472" top="0.74803149606299213" bottom="0.74803149606299213" header="0.31496062992125984" footer="0.31496062992125984"/>
  <pageSetup paperSize="8" scale="92" orientation="landscape" r:id="rId1"/>
  <headerFooter>
    <oddFooter>&amp;L&amp;F&amp;C&amp;A&amp;RV1.0          &amp;D</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indexed="41"/>
  </sheetPr>
  <dimension ref="A1:Q36"/>
  <sheetViews>
    <sheetView showGridLines="0" topLeftCell="A6" zoomScale="150" zoomScaleNormal="150" workbookViewId="0">
      <selection activeCell="N13" sqref="N13"/>
    </sheetView>
  </sheetViews>
  <sheetFormatPr defaultColWidth="11" defaultRowHeight="15"/>
  <cols>
    <col min="1" max="1" width="3.85546875" customWidth="1"/>
    <col min="2" max="2" width="11.7109375" customWidth="1"/>
    <col min="3" max="3" width="5.140625" customWidth="1"/>
    <col min="4" max="4" width="12.42578125" customWidth="1"/>
    <col min="5" max="5" width="11.42578125" customWidth="1"/>
    <col min="6" max="6" width="14.28515625" customWidth="1"/>
    <col min="7" max="9" width="3.85546875" customWidth="1"/>
    <col min="10" max="10" width="10.28515625" customWidth="1"/>
    <col min="11" max="11" width="14.7109375" customWidth="1"/>
    <col min="12" max="12" width="12" customWidth="1"/>
    <col min="13" max="13" width="11.7109375" customWidth="1"/>
  </cols>
  <sheetData>
    <row r="1" spans="2:17" ht="30.75" customHeight="1">
      <c r="B1" s="3"/>
      <c r="C1" s="3"/>
      <c r="D1" s="3"/>
      <c r="E1" s="3"/>
      <c r="F1" s="3"/>
      <c r="G1" s="3"/>
      <c r="H1" s="3"/>
      <c r="I1" s="3"/>
      <c r="J1" s="3"/>
      <c r="K1" s="3"/>
      <c r="L1" s="3"/>
      <c r="M1" s="3"/>
    </row>
    <row r="2" spans="2:17" ht="27.75" customHeight="1">
      <c r="B2" s="940" t="str">
        <f>+"Панель показателей:  "&amp;"  "&amp;IF(+'Ввод данных'!B4="Выберите","",'Ввод данных'!B4&amp;" - ")&amp;IF('Ввод данных'!F6="Выберите","",'Ввод данных'!F6)</f>
        <v>Панель показателей:    Кыргызстан - ВИЧ/СПИД/ТБ</v>
      </c>
      <c r="C2" s="940"/>
      <c r="D2" s="940"/>
      <c r="E2" s="940"/>
      <c r="F2" s="940"/>
      <c r="G2" s="940"/>
      <c r="H2" s="940"/>
      <c r="I2" s="940"/>
      <c r="J2" s="940"/>
      <c r="K2" s="940"/>
      <c r="L2" s="940"/>
      <c r="M2" s="940"/>
      <c r="N2" s="1"/>
      <c r="O2" s="1"/>
      <c r="P2" s="1"/>
      <c r="Q2" s="1"/>
    </row>
    <row r="3" spans="2:17">
      <c r="B3" s="311">
        <f>+IF('Ввод данных'!F8="Выберите","",'Ввод данных'!F8)</f>
        <v>0</v>
      </c>
      <c r="C3" s="945"/>
      <c r="D3" s="945"/>
      <c r="E3" s="944"/>
      <c r="F3" s="944"/>
      <c r="G3" s="944"/>
      <c r="H3" s="944"/>
      <c r="I3" s="944"/>
      <c r="J3" s="944"/>
      <c r="K3" s="942" t="str">
        <f>+'Ввод данных'!A16</f>
        <v>Отчетный период</v>
      </c>
      <c r="L3" s="942"/>
      <c r="M3" s="169" t="str">
        <f>+'Ввод данных'!B16</f>
        <v>P2</v>
      </c>
      <c r="N3" s="76"/>
    </row>
    <row r="4" spans="2:17" ht="23.25">
      <c r="B4" s="319" t="str">
        <f>+'Ввод данных'!A12</f>
        <v>Последняя оценка:</v>
      </c>
      <c r="C4" s="946" t="str">
        <f>+IF('Ввод данных'!B12="Выберите","",'Ввод данных'!B12)</f>
        <v>A1</v>
      </c>
      <c r="D4" s="946"/>
      <c r="E4" s="944" t="str">
        <f>+'Ввод данных'!B8</f>
        <v>ПРООН</v>
      </c>
      <c r="F4" s="944"/>
      <c r="G4" s="944"/>
      <c r="H4" s="944"/>
      <c r="I4" s="944"/>
      <c r="J4" s="944"/>
      <c r="K4" s="942" t="str">
        <f>+'Ввод данных'!C16</f>
        <v>с:</v>
      </c>
      <c r="L4" s="943"/>
      <c r="M4" s="171">
        <f>+IF(ISBLANK('Ввод данных'!D16),"",'Ввод данных'!D16)</f>
        <v>43466</v>
      </c>
    </row>
    <row r="5" spans="2:17" ht="18.75" customHeight="1">
      <c r="B5" s="628"/>
      <c r="C5" s="628"/>
      <c r="D5" s="941" t="str">
        <f>+'Ввод данных'!F4</f>
        <v>«Эффективный контроль за ВИЧ-инфекцией и туберкулезом в Кыргызской Республике»</v>
      </c>
      <c r="E5" s="941"/>
      <c r="F5" s="941"/>
      <c r="G5" s="941"/>
      <c r="H5" s="941"/>
      <c r="I5" s="941"/>
      <c r="J5" s="941"/>
      <c r="K5" s="941"/>
      <c r="L5" s="628" t="str">
        <f>+'Ввод данных'!E16</f>
        <v>до:</v>
      </c>
      <c r="M5" s="171">
        <f>+IF(ISBLANK('Ввод данных'!F16),"",'Ввод данных'!F16)</f>
        <v>43646</v>
      </c>
    </row>
    <row r="6" spans="2:17" ht="18.75">
      <c r="B6" s="110"/>
      <c r="C6" s="628"/>
      <c r="D6" s="108"/>
      <c r="E6" s="947" t="s">
        <v>361</v>
      </c>
      <c r="F6" s="947"/>
      <c r="G6" s="947"/>
      <c r="H6" s="947"/>
      <c r="I6" s="947"/>
      <c r="J6" s="947"/>
      <c r="K6" s="3"/>
      <c r="L6" s="3"/>
      <c r="M6" s="3"/>
    </row>
    <row r="7" spans="2:17" ht="10.5" customHeight="1">
      <c r="B7" s="111"/>
      <c r="C7" s="112"/>
      <c r="D7" s="113"/>
      <c r="E7" s="114"/>
      <c r="F7" s="114"/>
      <c r="G7" s="115"/>
      <c r="H7" s="115"/>
      <c r="I7" s="115"/>
      <c r="J7" s="115"/>
      <c r="K7" s="629"/>
      <c r="L7" s="629"/>
      <c r="M7" s="109"/>
    </row>
    <row r="8" spans="2:17">
      <c r="B8" s="174" t="str">
        <f>+'Ввод данных'!A27&amp; " - в ("&amp;'Ввод данных'!C26&amp;")  "&amp;+K3&amp;" "&amp;+M3</f>
        <v>F1: Бюджет и выплаты Глобальным фондом - в ($)  Отчетный период P2</v>
      </c>
      <c r="C8" s="116"/>
      <c r="D8" s="2"/>
      <c r="E8" s="2"/>
      <c r="F8" s="2"/>
      <c r="J8" s="174" t="str">
        <f>+'Ввод данных'!A58&amp; " - в ("&amp;'Ввод данных'!C26&amp;")         "&amp;+K3&amp;" "&amp;+M3</f>
        <v>F3: Выплаты и расходы - в ($)         Отчетный период P2</v>
      </c>
      <c r="K8" s="3"/>
      <c r="L8" s="3"/>
      <c r="M8" s="3"/>
    </row>
    <row r="9" spans="2:17" ht="21.75" customHeight="1">
      <c r="B9" s="257" t="s">
        <v>362</v>
      </c>
      <c r="C9" s="930" t="s">
        <v>363</v>
      </c>
      <c r="D9" s="931"/>
      <c r="E9" s="931"/>
      <c r="F9" s="932"/>
      <c r="J9" s="258" t="s">
        <v>362</v>
      </c>
      <c r="K9" s="933" t="s">
        <v>364</v>
      </c>
      <c r="L9" s="931"/>
      <c r="M9" s="932"/>
    </row>
    <row r="10" spans="2:17">
      <c r="B10" s="2"/>
      <c r="C10" s="2"/>
      <c r="D10" s="2"/>
      <c r="E10" s="2"/>
      <c r="F10" s="2"/>
      <c r="G10" s="3"/>
      <c r="H10" s="3"/>
      <c r="I10" s="3"/>
      <c r="J10" s="3"/>
      <c r="K10" s="3"/>
      <c r="L10" s="3"/>
      <c r="M10" s="3"/>
    </row>
    <row r="11" spans="2:17">
      <c r="B11" s="2"/>
      <c r="C11" s="2"/>
      <c r="D11" s="2"/>
      <c r="E11" s="2"/>
      <c r="F11" s="2"/>
      <c r="G11" s="3"/>
      <c r="H11" s="3"/>
      <c r="I11" s="3"/>
      <c r="J11" s="3"/>
      <c r="K11" s="3"/>
      <c r="L11" s="3"/>
      <c r="M11" s="3"/>
    </row>
    <row r="12" spans="2:17">
      <c r="B12" s="2"/>
      <c r="C12" s="2"/>
      <c r="D12" s="2"/>
      <c r="E12" s="2"/>
      <c r="F12" s="2"/>
      <c r="G12" s="3"/>
      <c r="H12" s="3"/>
      <c r="I12" s="3"/>
      <c r="J12" s="3"/>
      <c r="K12" s="3"/>
      <c r="L12" s="3"/>
      <c r="M12" s="3"/>
    </row>
    <row r="13" spans="2:17">
      <c r="B13" s="2"/>
      <c r="C13" s="2"/>
      <c r="D13" s="2"/>
      <c r="E13" s="2"/>
      <c r="F13" s="2"/>
      <c r="G13" s="3"/>
      <c r="H13" s="3"/>
      <c r="I13" s="3"/>
      <c r="J13" s="3"/>
      <c r="K13" s="3"/>
      <c r="L13" s="3"/>
      <c r="M13" s="3"/>
    </row>
    <row r="14" spans="2:17">
      <c r="B14" s="2"/>
      <c r="C14" s="2"/>
      <c r="D14" s="2"/>
      <c r="E14" s="2"/>
      <c r="F14" s="2"/>
      <c r="G14" s="3"/>
      <c r="H14" s="3"/>
      <c r="I14" s="3"/>
      <c r="J14" s="3"/>
      <c r="K14" s="3"/>
      <c r="L14" s="3"/>
      <c r="M14" s="3"/>
    </row>
    <row r="15" spans="2:17">
      <c r="B15" s="2"/>
      <c r="C15" s="2"/>
      <c r="D15" s="2"/>
      <c r="E15" s="2"/>
      <c r="F15" s="2"/>
      <c r="G15" s="3"/>
      <c r="H15" s="3"/>
      <c r="I15" s="3"/>
      <c r="J15" s="3"/>
      <c r="K15" s="3"/>
      <c r="L15" s="3"/>
      <c r="M15" s="3"/>
    </row>
    <row r="16" spans="2:17">
      <c r="B16" s="2"/>
      <c r="C16" s="2"/>
      <c r="D16" s="2"/>
      <c r="E16" s="2"/>
      <c r="F16" s="2"/>
      <c r="G16" s="3"/>
      <c r="H16" s="3"/>
      <c r="I16" s="3"/>
      <c r="J16" s="3"/>
      <c r="K16" s="3"/>
      <c r="L16" s="3"/>
      <c r="M16" s="3"/>
    </row>
    <row r="17" spans="1:13">
      <c r="B17" s="2"/>
      <c r="C17" s="2"/>
      <c r="D17" s="2"/>
      <c r="E17" s="2"/>
      <c r="F17" s="2"/>
      <c r="G17" s="3"/>
      <c r="H17" s="3"/>
      <c r="I17" s="3"/>
      <c r="J17" s="3"/>
      <c r="K17" s="3"/>
      <c r="L17" s="3"/>
      <c r="M17" s="3"/>
    </row>
    <row r="18" spans="1:13">
      <c r="B18" s="2"/>
      <c r="C18" s="2"/>
      <c r="D18" s="2"/>
      <c r="E18" s="2"/>
      <c r="F18" s="2"/>
      <c r="G18" s="3"/>
      <c r="H18" s="3"/>
      <c r="I18" s="3"/>
      <c r="J18" s="3"/>
      <c r="K18" s="3"/>
      <c r="L18" s="3"/>
      <c r="M18" s="3"/>
    </row>
    <row r="19" spans="1:13">
      <c r="B19" s="2"/>
      <c r="C19" s="2"/>
      <c r="D19" s="2"/>
      <c r="E19" s="2"/>
      <c r="F19" s="2"/>
      <c r="G19" s="3"/>
      <c r="H19" s="3"/>
      <c r="I19" s="3"/>
      <c r="J19" s="3"/>
      <c r="K19" s="3"/>
      <c r="L19" s="3"/>
      <c r="M19" s="3"/>
    </row>
    <row r="20" spans="1:13">
      <c r="B20" s="2"/>
      <c r="C20" s="2"/>
      <c r="D20" s="2"/>
      <c r="E20" s="2"/>
      <c r="F20" s="2"/>
      <c r="G20" s="3"/>
      <c r="H20" s="3"/>
      <c r="I20" s="3"/>
      <c r="J20" s="3"/>
      <c r="K20" s="3"/>
      <c r="L20" s="3"/>
      <c r="M20" s="3"/>
    </row>
    <row r="21" spans="1:13">
      <c r="A21" s="19"/>
      <c r="B21" s="19"/>
      <c r="C21" s="19"/>
      <c r="D21" s="19"/>
      <c r="E21" s="19"/>
      <c r="F21" s="19"/>
      <c r="G21" s="19"/>
      <c r="H21" s="19"/>
      <c r="I21" s="19"/>
      <c r="J21" s="19"/>
      <c r="K21" s="19"/>
      <c r="L21" s="19"/>
      <c r="M21" s="19"/>
    </row>
    <row r="22" spans="1:13" ht="17.25" customHeight="1">
      <c r="B22" s="175" t="str">
        <f>+'Ввод данных'!A36&amp; " - в ("&amp;'Ввод данных'!C26&amp;")  "&amp;+K3&amp;" "&amp;+M3</f>
        <v>F2: Бюджет и фактические расходы согласно задачам гранта - в ($)  Отчетный период P2</v>
      </c>
      <c r="C22" s="2"/>
      <c r="D22" s="2"/>
      <c r="E22" s="2"/>
      <c r="F22" s="2"/>
      <c r="J22" s="175" t="str">
        <f>+'Ввод данных'!A67&amp;"      "&amp;+K3&amp;" "&amp;+M3</f>
        <v>F4: Последний отчетный и платежный цикл ОР      Отчетный период P2</v>
      </c>
      <c r="L22" s="3"/>
      <c r="M22" s="3"/>
    </row>
    <row r="23" spans="1:13" ht="25.5" customHeight="1">
      <c r="B23" s="257" t="s">
        <v>362</v>
      </c>
      <c r="C23" s="933" t="s">
        <v>365</v>
      </c>
      <c r="D23" s="931"/>
      <c r="E23" s="931"/>
      <c r="F23" s="932"/>
      <c r="G23" s="269"/>
      <c r="H23" s="269"/>
      <c r="I23" s="269"/>
      <c r="J23" s="257" t="s">
        <v>362</v>
      </c>
      <c r="K23" s="933" t="s">
        <v>366</v>
      </c>
      <c r="L23" s="934"/>
      <c r="M23" s="935"/>
    </row>
    <row r="24" spans="1:13" ht="15.75" thickBot="1">
      <c r="B24" s="183"/>
      <c r="C24" s="183"/>
      <c r="D24" s="183"/>
      <c r="E24" s="183"/>
      <c r="F24" s="183"/>
      <c r="G24" s="183"/>
      <c r="H24" s="183"/>
      <c r="I24" s="183"/>
      <c r="J24" s="184"/>
      <c r="K24" s="184"/>
      <c r="L24" s="183"/>
      <c r="M24" s="183"/>
    </row>
    <row r="25" spans="1:13" ht="29.25" customHeight="1" thickBot="1">
      <c r="B25" s="3"/>
      <c r="C25" s="3"/>
      <c r="D25" s="3"/>
      <c r="E25" s="3"/>
      <c r="F25" s="3"/>
      <c r="G25" s="246"/>
      <c r="H25" s="246"/>
      <c r="I25" s="246"/>
      <c r="J25" s="948" t="s">
        <v>204</v>
      </c>
      <c r="K25" s="949"/>
      <c r="L25" s="949"/>
      <c r="M25" s="950"/>
    </row>
    <row r="26" spans="1:13" ht="24.75">
      <c r="B26" s="3"/>
      <c r="C26" s="3"/>
      <c r="D26" s="3"/>
      <c r="E26" s="3"/>
      <c r="F26" s="3"/>
      <c r="G26" s="227"/>
      <c r="H26" s="227"/>
      <c r="I26" s="227"/>
      <c r="J26" s="951"/>
      <c r="K26" s="952"/>
      <c r="L26" s="235" t="s">
        <v>205</v>
      </c>
      <c r="M26" s="236" t="s">
        <v>206</v>
      </c>
    </row>
    <row r="27" spans="1:13" ht="23.25" customHeight="1">
      <c r="B27" s="3"/>
      <c r="C27" s="3"/>
      <c r="D27" s="3"/>
      <c r="E27" s="3"/>
      <c r="F27" s="3"/>
      <c r="G27" s="247"/>
      <c r="H27" s="247"/>
      <c r="I27" s="247"/>
      <c r="J27" s="936" t="str">
        <f>'Ввод данных'!A71</f>
        <v xml:space="preserve">Сколько дней понадобилось для подачи ИОР/ЗПС в офис МАФ </v>
      </c>
      <c r="K27" s="937"/>
      <c r="L27" s="237">
        <f>+'Ввод данных'!C71</f>
        <v>45</v>
      </c>
      <c r="M27" s="234">
        <f>+'Ввод данных'!D71</f>
        <v>46</v>
      </c>
    </row>
    <row r="28" spans="1:13" ht="21" customHeight="1">
      <c r="B28" s="3"/>
      <c r="C28" s="3"/>
      <c r="D28" s="3"/>
      <c r="E28" s="3"/>
      <c r="F28" s="3"/>
      <c r="G28" s="247"/>
      <c r="H28" s="247"/>
      <c r="I28" s="247"/>
      <c r="J28" s="936" t="str">
        <f>'Ввод данных'!A72</f>
        <v xml:space="preserve">Спустя сколько дней ОР получил платеж </v>
      </c>
      <c r="K28" s="937"/>
      <c r="L28" s="237">
        <f>+'Ввод данных'!C72</f>
        <v>60</v>
      </c>
      <c r="M28" s="234" t="str">
        <f>+'Ввод данных'!D72</f>
        <v>н/п</v>
      </c>
    </row>
    <row r="29" spans="1:13" ht="21" customHeight="1" thickBot="1">
      <c r="B29" s="3"/>
      <c r="C29" s="3"/>
      <c r="D29" s="3"/>
      <c r="E29" s="3"/>
      <c r="F29" s="3"/>
      <c r="G29" s="247"/>
      <c r="H29" s="247"/>
      <c r="I29" s="247"/>
      <c r="J29" s="938" t="str">
        <f>'Ввод данных'!A73</f>
        <v>Спустя сколько дней суб-реципиенты получили платежи</v>
      </c>
      <c r="K29" s="939"/>
      <c r="L29" s="238">
        <f>+'Ввод данных'!C73</f>
        <v>10</v>
      </c>
      <c r="M29" s="239" t="str">
        <f>+'Ввод данных'!D73</f>
        <v>н/п</v>
      </c>
    </row>
    <row r="30" spans="1:13">
      <c r="B30" s="3"/>
      <c r="C30" s="3"/>
      <c r="D30" s="3"/>
      <c r="E30" s="3"/>
      <c r="F30" s="3"/>
      <c r="G30" s="3"/>
      <c r="H30" s="3"/>
      <c r="I30" s="3"/>
      <c r="J30" s="3"/>
      <c r="K30" s="3"/>
      <c r="L30" s="3"/>
      <c r="M30" s="3"/>
    </row>
    <row r="31" spans="1:13">
      <c r="B31" s="3"/>
      <c r="C31" s="15"/>
      <c r="D31" s="198"/>
      <c r="E31" s="3"/>
      <c r="F31" s="3"/>
      <c r="G31" s="3"/>
      <c r="H31" s="3"/>
      <c r="I31" s="3"/>
      <c r="J31" s="3"/>
      <c r="K31" s="3"/>
      <c r="L31" s="3"/>
      <c r="M31" s="3"/>
    </row>
    <row r="32" spans="1:13">
      <c r="B32" s="3"/>
      <c r="C32" s="15"/>
      <c r="D32" s="198"/>
      <c r="E32" s="3"/>
      <c r="F32" s="3"/>
      <c r="G32" s="3"/>
      <c r="H32" s="3"/>
      <c r="I32" s="3"/>
      <c r="J32" s="3"/>
      <c r="K32" s="3"/>
      <c r="L32" s="3"/>
      <c r="M32" s="3"/>
    </row>
    <row r="34" spans="2:5">
      <c r="B34" s="178" t="s">
        <v>367</v>
      </c>
      <c r="E34" s="19"/>
    </row>
    <row r="35" spans="2:5">
      <c r="B35" s="327"/>
    </row>
    <row r="36" spans="2:5">
      <c r="B36" s="178" t="s">
        <v>368</v>
      </c>
    </row>
  </sheetData>
  <sheetProtection password="CFC9" sheet="1"/>
  <mergeCells count="18">
    <mergeCell ref="J29:K29"/>
    <mergeCell ref="B2:M2"/>
    <mergeCell ref="D5:K5"/>
    <mergeCell ref="K4:L4"/>
    <mergeCell ref="K3:L3"/>
    <mergeCell ref="E3:J3"/>
    <mergeCell ref="C3:D3"/>
    <mergeCell ref="C4:D4"/>
    <mergeCell ref="E4:J4"/>
    <mergeCell ref="E6:J6"/>
    <mergeCell ref="J25:M25"/>
    <mergeCell ref="J26:K26"/>
    <mergeCell ref="J27:K27"/>
    <mergeCell ref="C9:F9"/>
    <mergeCell ref="K23:M23"/>
    <mergeCell ref="C23:F23"/>
    <mergeCell ref="K9:M9"/>
    <mergeCell ref="J28:K28"/>
  </mergeCells>
  <phoneticPr fontId="30" type="noConversion"/>
  <conditionalFormatting sqref="C4:D4">
    <cfRule type="cellIs" dxfId="67" priority="3" stopIfTrue="1" operator="equal">
      <formula>"C"</formula>
    </cfRule>
    <cfRule type="cellIs" dxfId="66" priority="4" stopIfTrue="1" operator="equal">
      <formula>"B2"</formula>
    </cfRule>
    <cfRule type="cellIs" dxfId="65" priority="5" stopIfTrue="1" operator="equal">
      <formula>"B1"</formula>
    </cfRule>
  </conditionalFormatting>
  <conditionalFormatting sqref="M27:M29">
    <cfRule type="expression" dxfId="64" priority="1" stopIfTrue="1">
      <formula>$M27&gt;$L27</formula>
    </cfRule>
    <cfRule type="expression" dxfId="63" priority="2" stopIfTrue="1">
      <formula>$M27&lt;=$L27</formula>
    </cfRule>
  </conditionalFormatting>
  <pageMargins left="0.70866141732283472" right="0.70866141732283472" top="0.74803149606299213" bottom="0.74803149606299213" header="0.31496062992125984" footer="0.31496062992125984"/>
  <pageSetup paperSize="8" scale="97" orientation="landscape" r:id="rId1"/>
  <headerFooter>
    <oddFooter>&amp;L&amp;F&amp;C&amp;A&amp;RV1.0          &amp;D</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indexed="41"/>
  </sheetPr>
  <dimension ref="A1:Q72"/>
  <sheetViews>
    <sheetView showGridLines="0" topLeftCell="A58" zoomScale="130" zoomScaleNormal="130" workbookViewId="0">
      <selection activeCell="N33" sqref="N33"/>
    </sheetView>
  </sheetViews>
  <sheetFormatPr defaultColWidth="11" defaultRowHeight="15"/>
  <cols>
    <col min="1" max="1" width="3.28515625" customWidth="1"/>
    <col min="2" max="2" width="12.140625" customWidth="1"/>
    <col min="3" max="3" width="13.140625" customWidth="1"/>
    <col min="4" max="4" width="14.28515625" customWidth="1"/>
    <col min="5" max="5" width="12.85546875" customWidth="1"/>
    <col min="6" max="7" width="17" customWidth="1"/>
    <col min="8" max="8" width="3.85546875" customWidth="1"/>
    <col min="9" max="9" width="17.85546875" customWidth="1"/>
    <col min="10" max="10" width="25.28515625" customWidth="1"/>
    <col min="11" max="11" width="13.7109375" customWidth="1"/>
    <col min="12" max="12" width="13.5703125" customWidth="1"/>
    <col min="13" max="13" width="14.140625" customWidth="1"/>
  </cols>
  <sheetData>
    <row r="1" spans="1:17" ht="28.5" customHeight="1">
      <c r="C1" s="194"/>
      <c r="E1" s="195"/>
    </row>
    <row r="2" spans="1:17" ht="27.75" customHeight="1">
      <c r="B2" s="940" t="str">
        <f>+"Панель показателей:  "&amp;"  "&amp;IF(+'Ввод данных'!B4="Выберите","",'Ввод данных'!B4&amp;" - ")&amp;IF('Ввод данных'!F6="Выберите","",'Ввод данных'!F6)</f>
        <v>Панель показателей:    Кыргызстан - ВИЧ/СПИД/ТБ</v>
      </c>
      <c r="C2" s="940"/>
      <c r="D2" s="940"/>
      <c r="E2" s="940"/>
      <c r="F2" s="940"/>
      <c r="G2" s="940"/>
      <c r="H2" s="940"/>
      <c r="I2" s="940"/>
      <c r="J2" s="940"/>
      <c r="K2" s="940"/>
      <c r="L2" s="940"/>
      <c r="M2" s="940"/>
      <c r="N2" s="24"/>
      <c r="O2" s="24"/>
      <c r="P2" s="24"/>
      <c r="Q2" s="24"/>
    </row>
    <row r="3" spans="1:17" ht="22.5" customHeight="1">
      <c r="A3" s="313"/>
      <c r="B3" s="314">
        <f>+IF('Ввод данных'!F8="Пожалуйста выберите","",'Ввод данных'!F8)</f>
        <v>0</v>
      </c>
      <c r="C3" s="974">
        <f>+IF('Ввод данных'!H8="Пожалуйста выберите","",'Ввод данных'!H8)</f>
        <v>0</v>
      </c>
      <c r="D3" s="974"/>
      <c r="E3" s="968"/>
      <c r="F3" s="968"/>
      <c r="G3" s="968"/>
      <c r="H3" s="968"/>
      <c r="I3" s="968"/>
      <c r="J3" s="968"/>
      <c r="K3" s="969" t="str">
        <f>+'Ввод данных'!A16</f>
        <v>Отчетный период</v>
      </c>
      <c r="L3" s="969"/>
      <c r="M3" s="169" t="str">
        <f>+'Ввод данных'!B16</f>
        <v>P2</v>
      </c>
    </row>
    <row r="4" spans="1:17" ht="25.5" customHeight="1">
      <c r="A4" s="313"/>
      <c r="B4" s="322" t="str">
        <f>+'Ввод данных'!A12</f>
        <v>Последняя оценка:</v>
      </c>
      <c r="C4" s="967" t="str">
        <f>+IF('Ввод данных'!B12="Выберите","",'Ввод данных'!B12)</f>
        <v>A1</v>
      </c>
      <c r="D4" s="967"/>
      <c r="E4" s="968" t="str">
        <f>+'Ввод данных'!B8</f>
        <v>ПРООН</v>
      </c>
      <c r="F4" s="968"/>
      <c r="G4" s="968"/>
      <c r="H4" s="968"/>
      <c r="I4" s="968"/>
      <c r="J4" s="968"/>
      <c r="K4" s="969" t="str">
        <f>+'Ввод данных'!C16</f>
        <v>с:</v>
      </c>
      <c r="L4" s="969"/>
      <c r="M4" s="171">
        <f>+IF(ISBLANK('Ввод данных'!D16),"",'Ввод данных'!D16)</f>
        <v>43466</v>
      </c>
    </row>
    <row r="5" spans="1:17" ht="18.75" customHeight="1">
      <c r="B5" s="631"/>
      <c r="C5" s="631"/>
      <c r="D5" s="968" t="str">
        <f>+'Ввод данных'!F4</f>
        <v>«Эффективный контроль за ВИЧ-инфекцией и туберкулезом в Кыргызской Республике»</v>
      </c>
      <c r="E5" s="968"/>
      <c r="F5" s="968"/>
      <c r="G5" s="968"/>
      <c r="H5" s="968"/>
      <c r="I5" s="968"/>
      <c r="J5" s="968"/>
      <c r="K5" s="968"/>
      <c r="L5" s="631" t="str">
        <f>+'Ввод данных'!E16</f>
        <v>до:</v>
      </c>
      <c r="M5" s="171">
        <f>+IF(ISBLANK('Ввод данных'!F16),"",'Ввод данных'!F16)</f>
        <v>43646</v>
      </c>
    </row>
    <row r="6" spans="1:17" ht="18.75">
      <c r="B6" s="22"/>
      <c r="C6" s="631"/>
      <c r="D6" s="23"/>
      <c r="E6" s="553" t="s">
        <v>369</v>
      </c>
      <c r="F6" s="553"/>
      <c r="G6" s="553"/>
      <c r="H6" s="553"/>
      <c r="I6" s="553"/>
      <c r="J6" s="553"/>
    </row>
    <row r="7" spans="1:17" ht="22.5" customHeight="1" thickBot="1">
      <c r="B7" s="972" t="str">
        <f>+'Ввод данных'!A78&amp;" "&amp;+K3&amp;"   "&amp;+M3</f>
        <v>M1: Статус Предварительных условий (ПУ) и Действий с установленным сроком исполнения (ДУС) Отчетный период   P2</v>
      </c>
      <c r="C7" s="972"/>
      <c r="D7" s="972"/>
      <c r="E7" s="972"/>
      <c r="F7" s="972"/>
      <c r="G7" s="632"/>
      <c r="I7" s="270" t="str">
        <f>+'Ввод данных'!A87&amp;"                                       "&amp;+K3&amp;"  "&amp;+M3</f>
        <v>M2: Статус ключевых руководящих должностей в структуре ОР                                       Отчетный период  P2</v>
      </c>
    </row>
    <row r="8" spans="1:17" ht="25.5" customHeight="1" thickBot="1">
      <c r="B8" s="488" t="s">
        <v>362</v>
      </c>
      <c r="C8" s="970" t="s">
        <v>370</v>
      </c>
      <c r="D8" s="970"/>
      <c r="E8" s="970"/>
      <c r="F8" s="971"/>
      <c r="G8" s="489"/>
      <c r="H8" s="490"/>
      <c r="I8" s="488" t="s">
        <v>362</v>
      </c>
      <c r="J8" s="960" t="s">
        <v>706</v>
      </c>
      <c r="K8" s="960"/>
      <c r="L8" s="960"/>
      <c r="M8" s="961"/>
    </row>
    <row r="9" spans="1:17">
      <c r="B9" s="19"/>
      <c r="C9" s="19"/>
      <c r="D9" s="19"/>
      <c r="E9" s="19"/>
      <c r="F9" s="19"/>
      <c r="G9" s="19"/>
      <c r="H9" s="19"/>
      <c r="I9" s="19"/>
    </row>
    <row r="10" spans="1:17">
      <c r="A10" s="44"/>
      <c r="B10" s="19"/>
      <c r="C10" s="19"/>
      <c r="D10" s="973"/>
      <c r="E10" s="680"/>
      <c r="F10" s="680"/>
      <c r="G10" s="614"/>
      <c r="H10" s="614"/>
      <c r="I10" s="19"/>
      <c r="O10" s="46"/>
      <c r="P10" s="46"/>
      <c r="Q10" s="45"/>
    </row>
    <row r="11" spans="1:17">
      <c r="B11" s="19"/>
      <c r="C11" s="633"/>
      <c r="D11" s="973"/>
      <c r="E11" s="633"/>
      <c r="F11" s="633"/>
      <c r="G11" s="633"/>
      <c r="H11" s="633"/>
      <c r="I11" s="633"/>
      <c r="O11" s="19"/>
      <c r="P11" s="19"/>
    </row>
    <row r="12" spans="1:17">
      <c r="B12" s="19"/>
      <c r="C12" s="633"/>
      <c r="D12" s="633"/>
      <c r="E12" s="633"/>
      <c r="F12" s="633"/>
      <c r="G12" s="633"/>
      <c r="H12" s="633"/>
      <c r="I12" s="633"/>
      <c r="O12" s="19"/>
      <c r="P12" s="19"/>
    </row>
    <row r="13" spans="1:17">
      <c r="B13" s="19"/>
      <c r="C13" s="633"/>
      <c r="D13" s="633"/>
      <c r="E13" s="633"/>
      <c r="F13" s="633"/>
      <c r="G13" s="633"/>
      <c r="H13" s="633"/>
      <c r="I13" s="633"/>
      <c r="O13" s="19"/>
      <c r="P13" s="19"/>
    </row>
    <row r="14" spans="1:17">
      <c r="B14" s="19"/>
      <c r="C14" s="633"/>
      <c r="D14" s="633"/>
      <c r="E14" s="633"/>
      <c r="F14" s="633"/>
      <c r="G14" s="633"/>
      <c r="H14" s="633"/>
      <c r="I14" s="633"/>
      <c r="O14" s="19"/>
      <c r="P14" s="19"/>
    </row>
    <row r="15" spans="1:17">
      <c r="B15" s="633"/>
      <c r="C15" s="72"/>
      <c r="D15" s="73"/>
      <c r="E15" s="73"/>
      <c r="F15" s="73"/>
      <c r="G15" s="73"/>
      <c r="H15" s="73"/>
      <c r="I15" s="74"/>
    </row>
    <row r="16" spans="1:17">
      <c r="B16" s="633"/>
      <c r="C16" s="72"/>
      <c r="D16" s="73"/>
      <c r="E16" s="73"/>
      <c r="F16" s="73"/>
      <c r="G16" s="73"/>
      <c r="H16" s="73"/>
      <c r="I16" s="74"/>
    </row>
    <row r="17" spans="2:14" ht="40.5" customHeight="1"/>
    <row r="18" spans="2:14" ht="27.75" customHeight="1" thickBot="1">
      <c r="B18" s="270" t="str">
        <f>+'Ввод данных'!A94&amp;"                                                                                                  "&amp;+K3&amp;" "&amp;+M3</f>
        <v>M3: Контрактные соглашения (СР)                                                                                                   Отчетный период P2</v>
      </c>
      <c r="I18" s="270" t="str">
        <f>+'Ввод данных'!A100&amp;"                                       "&amp;+K3&amp;" "&amp;+M3</f>
        <v>M4: Количество полных отчетов, полученных к установленному сроку                                       Отчетный период P2</v>
      </c>
    </row>
    <row r="19" spans="2:14" ht="118.5" customHeight="1" thickBot="1">
      <c r="B19" s="487" t="s">
        <v>362</v>
      </c>
      <c r="C19" s="960" t="s">
        <v>371</v>
      </c>
      <c r="D19" s="960"/>
      <c r="E19" s="960"/>
      <c r="F19" s="961"/>
      <c r="I19" s="487" t="s">
        <v>372</v>
      </c>
      <c r="J19" s="960" t="s">
        <v>373</v>
      </c>
      <c r="K19" s="960"/>
      <c r="L19" s="960"/>
      <c r="M19" s="961"/>
    </row>
    <row r="20" spans="2:14" ht="27.75" customHeight="1">
      <c r="B20" s="270"/>
    </row>
    <row r="21" spans="2:14" ht="27.75" customHeight="1">
      <c r="B21" s="270"/>
      <c r="I21" s="270"/>
    </row>
    <row r="22" spans="2:14" ht="27.75" customHeight="1">
      <c r="B22" s="270"/>
      <c r="I22" s="270"/>
    </row>
    <row r="23" spans="2:14" ht="27.75" customHeight="1">
      <c r="B23" s="270"/>
    </row>
    <row r="24" spans="2:14">
      <c r="B24" s="26"/>
      <c r="I24" s="27"/>
    </row>
    <row r="25" spans="2:14">
      <c r="N25" s="76"/>
    </row>
    <row r="28" spans="2:14" ht="24.75" customHeight="1">
      <c r="B28" s="962" t="str">
        <f>+'Ввод данных'!A108</f>
        <v>M5: Бюджет и закупки товаров медицинского назначения, медицинского оборудования,  лекарственных средств и фармацевтических препаратов</v>
      </c>
      <c r="C28" s="962"/>
      <c r="D28" s="962"/>
      <c r="E28" s="962"/>
      <c r="F28" s="962"/>
      <c r="I28" s="963" t="str">
        <f>+'Ввод данных'!A121&amp;"                    "&amp;+K3&amp;"  "&amp;+M3</f>
        <v>M6: Разница между текущим и резервным запасами                    Отчетный период  P2</v>
      </c>
      <c r="J28" s="963"/>
      <c r="K28" s="963"/>
      <c r="L28" s="963"/>
      <c r="M28" s="963"/>
    </row>
    <row r="29" spans="2:14" ht="87.75" customHeight="1">
      <c r="B29" s="959" t="s">
        <v>362</v>
      </c>
      <c r="C29" s="958" t="s">
        <v>374</v>
      </c>
      <c r="D29" s="958"/>
      <c r="E29" s="958"/>
      <c r="F29" s="958"/>
      <c r="G29" s="316"/>
      <c r="H29" s="271"/>
      <c r="I29" s="634" t="s">
        <v>375</v>
      </c>
      <c r="J29" s="965" t="s">
        <v>376</v>
      </c>
      <c r="K29" s="965"/>
      <c r="L29" s="965"/>
      <c r="M29" s="965"/>
    </row>
    <row r="30" spans="2:14" ht="107.25" customHeight="1" thickBot="1">
      <c r="B30" s="959"/>
      <c r="C30" s="958"/>
      <c r="D30" s="958"/>
      <c r="E30" s="958"/>
      <c r="F30" s="958"/>
      <c r="I30" s="634" t="s">
        <v>372</v>
      </c>
      <c r="J30" s="966" t="s">
        <v>377</v>
      </c>
      <c r="K30" s="966"/>
      <c r="L30" s="966"/>
      <c r="M30" s="966"/>
    </row>
    <row r="31" spans="2:14" ht="102">
      <c r="F31" s="249"/>
      <c r="G31" s="249"/>
      <c r="H31" s="249"/>
      <c r="I31" s="1244" t="s">
        <v>255</v>
      </c>
      <c r="J31" s="1245" t="s">
        <v>378</v>
      </c>
      <c r="K31" s="1246" t="s">
        <v>379</v>
      </c>
      <c r="L31" s="1246" t="s">
        <v>380</v>
      </c>
      <c r="M31" s="1247" t="s">
        <v>381</v>
      </c>
    </row>
    <row r="32" spans="2:14">
      <c r="F32" s="249"/>
      <c r="G32" s="249"/>
      <c r="H32" s="249"/>
      <c r="I32" s="956" t="str">
        <f>+'Ввод данных'!A123</f>
        <v>ВИЧ / СПИД</v>
      </c>
      <c r="J32" s="563" t="s">
        <v>266</v>
      </c>
      <c r="K32" s="563">
        <v>8.5202380952380956</v>
      </c>
      <c r="L32" s="563">
        <v>3</v>
      </c>
      <c r="M32" s="564">
        <f t="shared" ref="M32:M43" si="0">K32-L32</f>
        <v>5.5202380952380956</v>
      </c>
    </row>
    <row r="33" spans="2:13">
      <c r="F33" s="249"/>
      <c r="G33" s="249"/>
      <c r="H33" s="249"/>
      <c r="I33" s="957"/>
      <c r="J33" s="563" t="s">
        <v>267</v>
      </c>
      <c r="K33" s="563">
        <v>13.064634146341463</v>
      </c>
      <c r="L33" s="563">
        <v>3</v>
      </c>
      <c r="M33" s="564">
        <f t="shared" si="0"/>
        <v>10.064634146341463</v>
      </c>
    </row>
    <row r="34" spans="2:13">
      <c r="F34" s="249"/>
      <c r="G34" s="249"/>
      <c r="H34" s="249"/>
      <c r="I34" s="957"/>
      <c r="J34" s="563" t="s">
        <v>268</v>
      </c>
      <c r="K34" s="563">
        <v>8.75</v>
      </c>
      <c r="L34" s="563">
        <v>3</v>
      </c>
      <c r="M34" s="564">
        <f t="shared" si="0"/>
        <v>5.75</v>
      </c>
    </row>
    <row r="35" spans="2:13">
      <c r="F35" s="249"/>
      <c r="G35" s="249"/>
      <c r="H35" s="249"/>
      <c r="I35" s="957"/>
      <c r="J35" s="563" t="s">
        <v>269</v>
      </c>
      <c r="K35" s="563">
        <v>7.1089622641509438</v>
      </c>
      <c r="L35" s="563">
        <v>3</v>
      </c>
      <c r="M35" s="564">
        <f t="shared" si="0"/>
        <v>4.1089622641509438</v>
      </c>
    </row>
    <row r="36" spans="2:13">
      <c r="F36" s="249"/>
      <c r="G36" s="249"/>
      <c r="H36" s="249"/>
      <c r="I36" s="957"/>
      <c r="J36" s="563" t="s">
        <v>270</v>
      </c>
      <c r="K36" s="563">
        <v>10.270225694444445</v>
      </c>
      <c r="L36" s="563">
        <v>3</v>
      </c>
      <c r="M36" s="564">
        <f t="shared" si="0"/>
        <v>7.270225694444445</v>
      </c>
    </row>
    <row r="37" spans="2:13">
      <c r="F37" s="249"/>
      <c r="G37" s="249"/>
      <c r="H37" s="249"/>
      <c r="I37" s="957"/>
      <c r="J37" s="563" t="s">
        <v>271</v>
      </c>
      <c r="K37" s="563">
        <v>8.434482758620689</v>
      </c>
      <c r="L37" s="563">
        <v>3</v>
      </c>
      <c r="M37" s="564">
        <f t="shared" si="0"/>
        <v>5.434482758620689</v>
      </c>
    </row>
    <row r="38" spans="2:13">
      <c r="F38" s="249"/>
      <c r="G38" s="249"/>
      <c r="H38" s="249"/>
      <c r="I38" s="957"/>
      <c r="J38" s="563" t="s">
        <v>272</v>
      </c>
      <c r="K38" s="563">
        <v>5.8771825396825399</v>
      </c>
      <c r="L38" s="563">
        <v>3</v>
      </c>
      <c r="M38" s="564">
        <f t="shared" si="0"/>
        <v>2.8771825396825399</v>
      </c>
    </row>
    <row r="39" spans="2:13">
      <c r="F39" s="249"/>
      <c r="G39" s="249"/>
      <c r="H39" s="249"/>
      <c r="I39" s="957"/>
      <c r="J39" s="563" t="s">
        <v>273</v>
      </c>
      <c r="K39" s="563">
        <v>14.229807692307693</v>
      </c>
      <c r="L39" s="563">
        <v>3</v>
      </c>
      <c r="M39" s="564">
        <f t="shared" si="0"/>
        <v>11.229807692307693</v>
      </c>
    </row>
    <row r="40" spans="2:13">
      <c r="B40" s="964" t="str">
        <f>+'Ввод данных'!A118</f>
        <v>* Включает только категории 4 и 5 ПФО (товары медицинского назначения и медицинское оборудование, лекарственные средства и фармацевтические препараты)</v>
      </c>
      <c r="C40" s="964"/>
      <c r="D40" s="964"/>
      <c r="E40" s="964"/>
      <c r="F40" s="249"/>
      <c r="G40" s="249"/>
      <c r="H40" s="249"/>
      <c r="I40" s="957"/>
      <c r="J40" s="563" t="s">
        <v>274</v>
      </c>
      <c r="K40" s="563">
        <v>14</v>
      </c>
      <c r="L40" s="563">
        <v>3</v>
      </c>
      <c r="M40" s="564">
        <f t="shared" si="0"/>
        <v>11</v>
      </c>
    </row>
    <row r="41" spans="2:13">
      <c r="F41" s="249"/>
      <c r="G41" s="249"/>
      <c r="H41" s="249"/>
      <c r="I41" s="957"/>
      <c r="J41" s="563" t="s">
        <v>275</v>
      </c>
      <c r="K41" s="563">
        <v>2.8111111111111109</v>
      </c>
      <c r="L41" s="563">
        <v>3</v>
      </c>
      <c r="M41" s="564">
        <f t="shared" si="0"/>
        <v>-0.18888888888888911</v>
      </c>
    </row>
    <row r="42" spans="2:13">
      <c r="F42" s="249"/>
      <c r="G42" s="249"/>
      <c r="H42" s="249"/>
      <c r="I42" s="957"/>
      <c r="J42" s="563" t="s">
        <v>276</v>
      </c>
      <c r="K42" s="563">
        <v>7.7458024209293246</v>
      </c>
      <c r="L42" s="563">
        <v>3</v>
      </c>
      <c r="M42" s="564">
        <f t="shared" si="0"/>
        <v>4.7458024209293246</v>
      </c>
    </row>
    <row r="43" spans="2:13">
      <c r="F43" s="249"/>
      <c r="G43" s="249"/>
      <c r="H43" s="249"/>
      <c r="I43" s="957"/>
      <c r="J43" s="563" t="s">
        <v>277</v>
      </c>
      <c r="K43" s="563">
        <v>3.5462585034013605</v>
      </c>
      <c r="L43" s="563">
        <v>3</v>
      </c>
      <c r="M43" s="564">
        <f t="shared" si="0"/>
        <v>0.54625850340136051</v>
      </c>
    </row>
    <row r="44" spans="2:13" ht="15" customHeight="1">
      <c r="F44" s="249"/>
      <c r="G44" s="249"/>
      <c r="H44" s="249"/>
      <c r="I44" s="957"/>
      <c r="J44" s="563" t="s">
        <v>278</v>
      </c>
      <c r="K44" s="563">
        <v>10.007487922705314</v>
      </c>
      <c r="L44" s="563">
        <v>3</v>
      </c>
      <c r="M44" s="564">
        <f>K44-L44</f>
        <v>7.0074879227053142</v>
      </c>
    </row>
    <row r="45" spans="2:13">
      <c r="F45" s="249"/>
      <c r="G45" s="249"/>
      <c r="H45" s="249"/>
      <c r="I45" s="957"/>
      <c r="J45" s="563" t="s">
        <v>279</v>
      </c>
      <c r="K45" s="563">
        <v>6.9018518518518519</v>
      </c>
      <c r="L45" s="563">
        <v>3</v>
      </c>
      <c r="M45" s="564">
        <f>K45-L45</f>
        <v>3.9018518518518519</v>
      </c>
    </row>
    <row r="46" spans="2:13">
      <c r="F46" s="249"/>
      <c r="G46" s="249"/>
      <c r="H46" s="249"/>
      <c r="I46" s="957"/>
      <c r="J46" s="563" t="s">
        <v>280</v>
      </c>
      <c r="K46" s="563">
        <v>8.75</v>
      </c>
      <c r="L46" s="563">
        <v>3</v>
      </c>
      <c r="M46" s="564">
        <f t="shared" ref="M46:M72" si="1">K46-L46</f>
        <v>5.75</v>
      </c>
    </row>
    <row r="47" spans="2:13">
      <c r="F47" s="249"/>
      <c r="G47" s="249"/>
      <c r="H47" s="249"/>
      <c r="I47" s="957"/>
      <c r="J47" s="563" t="s">
        <v>281</v>
      </c>
      <c r="K47" s="563">
        <v>3.5531400966183573</v>
      </c>
      <c r="L47" s="563">
        <v>3</v>
      </c>
      <c r="M47" s="564">
        <f t="shared" si="1"/>
        <v>0.55314009661835728</v>
      </c>
    </row>
    <row r="48" spans="2:13">
      <c r="F48" s="249"/>
      <c r="G48" s="249"/>
      <c r="H48" s="249"/>
      <c r="I48" s="957"/>
      <c r="J48" s="563" t="s">
        <v>282</v>
      </c>
      <c r="K48" s="563">
        <v>3.6588581024349285</v>
      </c>
      <c r="L48" s="563">
        <v>3</v>
      </c>
      <c r="M48" s="564">
        <f t="shared" si="1"/>
        <v>0.65885810243492848</v>
      </c>
    </row>
    <row r="49" spans="2:13">
      <c r="F49" s="249"/>
      <c r="G49" s="249"/>
      <c r="H49" s="249"/>
      <c r="I49" s="957"/>
      <c r="J49" s="563" t="s">
        <v>382</v>
      </c>
      <c r="K49" s="563">
        <v>4.5876957494407158</v>
      </c>
      <c r="L49" s="563">
        <v>3</v>
      </c>
      <c r="M49" s="564">
        <f t="shared" si="1"/>
        <v>1.5876957494407158</v>
      </c>
    </row>
    <row r="50" spans="2:13">
      <c r="F50" s="249"/>
      <c r="G50" s="249"/>
      <c r="H50" s="249"/>
      <c r="I50" s="957"/>
      <c r="J50" s="563" t="s">
        <v>383</v>
      </c>
      <c r="K50" s="563">
        <f>40/3.5</f>
        <v>11.428571428571429</v>
      </c>
      <c r="L50" s="563">
        <v>3</v>
      </c>
      <c r="M50" s="564">
        <f t="shared" ref="M50:M52" si="2">K50-L50</f>
        <v>8.4285714285714288</v>
      </c>
    </row>
    <row r="51" spans="2:13">
      <c r="F51" s="249"/>
      <c r="G51" s="249"/>
      <c r="H51" s="249"/>
      <c r="I51" s="957"/>
      <c r="J51" s="565" t="s">
        <v>384</v>
      </c>
      <c r="K51" s="650">
        <f>34/5</f>
        <v>6.8</v>
      </c>
      <c r="L51" s="563">
        <v>3</v>
      </c>
      <c r="M51" s="564">
        <f t="shared" si="1"/>
        <v>3.8</v>
      </c>
    </row>
    <row r="52" spans="2:13">
      <c r="F52" s="249"/>
      <c r="G52" s="249"/>
      <c r="H52" s="249"/>
      <c r="I52" s="957"/>
      <c r="J52" s="565" t="s">
        <v>385</v>
      </c>
      <c r="K52" s="650">
        <f>334/61</f>
        <v>5.4754098360655741</v>
      </c>
      <c r="L52" s="563">
        <v>3</v>
      </c>
      <c r="M52" s="564">
        <f t="shared" si="2"/>
        <v>2.4754098360655741</v>
      </c>
    </row>
    <row r="53" spans="2:13" ht="26.25">
      <c r="F53" s="249"/>
      <c r="G53" s="249"/>
      <c r="H53" s="249"/>
      <c r="I53" s="957"/>
      <c r="J53" s="651" t="s">
        <v>386</v>
      </c>
      <c r="K53" s="648">
        <f>20100/(14775/6)</f>
        <v>8.1624365482233507</v>
      </c>
      <c r="L53" s="648">
        <v>3</v>
      </c>
      <c r="M53" s="649">
        <f t="shared" si="1"/>
        <v>5.1624365482233507</v>
      </c>
    </row>
    <row r="54" spans="2:13">
      <c r="F54" s="19"/>
      <c r="G54" s="19"/>
      <c r="H54" s="19"/>
      <c r="I54" s="953" t="str">
        <f>+'Ввод данных'!A141</f>
        <v>ТБ</v>
      </c>
      <c r="J54" s="641" t="s">
        <v>387</v>
      </c>
      <c r="K54" s="641">
        <v>5.0447850022318104</v>
      </c>
      <c r="L54" s="641">
        <v>3</v>
      </c>
      <c r="M54" s="642">
        <f t="shared" si="1"/>
        <v>2.0447850022318104</v>
      </c>
    </row>
    <row r="55" spans="2:13">
      <c r="F55" s="19"/>
      <c r="G55" s="19"/>
      <c r="H55" s="19"/>
      <c r="I55" s="954"/>
      <c r="J55" s="566" t="s">
        <v>388</v>
      </c>
      <c r="K55" s="566">
        <v>15.709639126305794</v>
      </c>
      <c r="L55" s="566">
        <v>3</v>
      </c>
      <c r="M55" s="643">
        <f t="shared" si="1"/>
        <v>12.709639126305794</v>
      </c>
    </row>
    <row r="56" spans="2:13">
      <c r="F56" s="19"/>
      <c r="G56" s="19"/>
      <c r="H56" s="19"/>
      <c r="I56" s="954"/>
      <c r="J56" s="566" t="s">
        <v>286</v>
      </c>
      <c r="K56" s="566">
        <v>34.530416666666667</v>
      </c>
      <c r="L56" s="566">
        <v>3</v>
      </c>
      <c r="M56" s="643">
        <f t="shared" si="1"/>
        <v>31.530416666666667</v>
      </c>
    </row>
    <row r="57" spans="2:13">
      <c r="B57" s="635"/>
      <c r="C57" s="635"/>
      <c r="D57" s="635"/>
      <c r="E57" s="635"/>
      <c r="F57" s="19"/>
      <c r="G57" s="19"/>
      <c r="H57" s="19"/>
      <c r="I57" s="954"/>
      <c r="J57" s="566" t="s">
        <v>287</v>
      </c>
      <c r="K57" s="566">
        <v>5.48</v>
      </c>
      <c r="L57" s="566">
        <v>3</v>
      </c>
      <c r="M57" s="643">
        <f t="shared" ref="M57" si="3">K57-L57</f>
        <v>2.4800000000000004</v>
      </c>
    </row>
    <row r="58" spans="2:13">
      <c r="F58" s="19"/>
      <c r="G58" s="19"/>
      <c r="H58" s="19"/>
      <c r="I58" s="954"/>
      <c r="J58" s="566" t="s">
        <v>288</v>
      </c>
      <c r="K58" s="566">
        <v>14.605070630402698</v>
      </c>
      <c r="L58" s="566">
        <v>3</v>
      </c>
      <c r="M58" s="643">
        <f t="shared" si="1"/>
        <v>11.605070630402698</v>
      </c>
    </row>
    <row r="59" spans="2:13">
      <c r="F59" s="19"/>
      <c r="G59" s="19"/>
      <c r="H59" s="19"/>
      <c r="I59" s="954"/>
      <c r="J59" s="566" t="s">
        <v>289</v>
      </c>
      <c r="K59" s="566">
        <v>2.9597681359044996</v>
      </c>
      <c r="L59" s="566">
        <v>3</v>
      </c>
      <c r="M59" s="643">
        <f t="shared" si="1"/>
        <v>-4.0231864095500391E-2</v>
      </c>
    </row>
    <row r="60" spans="2:13">
      <c r="F60" s="19"/>
      <c r="G60" s="19"/>
      <c r="H60" s="19"/>
      <c r="I60" s="954"/>
      <c r="J60" s="566" t="s">
        <v>290</v>
      </c>
      <c r="K60" s="566">
        <v>3.2607506361323155</v>
      </c>
      <c r="L60" s="566">
        <v>3</v>
      </c>
      <c r="M60" s="643">
        <f t="shared" si="1"/>
        <v>0.26075063613231553</v>
      </c>
    </row>
    <row r="61" spans="2:13">
      <c r="F61" s="19"/>
      <c r="G61" s="19"/>
      <c r="H61" s="19"/>
      <c r="I61" s="954"/>
      <c r="J61" s="566" t="s">
        <v>291</v>
      </c>
      <c r="K61" s="566">
        <v>11.39188988095238</v>
      </c>
      <c r="L61" s="566">
        <v>3</v>
      </c>
      <c r="M61" s="643">
        <f t="shared" si="1"/>
        <v>8.3918898809523803</v>
      </c>
    </row>
    <row r="62" spans="2:13">
      <c r="F62" s="19"/>
      <c r="G62" s="19"/>
      <c r="H62" s="19"/>
      <c r="I62" s="954"/>
      <c r="J62" s="566" t="s">
        <v>292</v>
      </c>
      <c r="K62" s="566">
        <v>9.1366349206349202</v>
      </c>
      <c r="L62" s="566">
        <v>3</v>
      </c>
      <c r="M62" s="643">
        <f t="shared" si="1"/>
        <v>6.1366349206349202</v>
      </c>
    </row>
    <row r="63" spans="2:13">
      <c r="F63" s="19"/>
      <c r="G63" s="19"/>
      <c r="H63" s="19"/>
      <c r="I63" s="954"/>
      <c r="J63" s="566" t="s">
        <v>389</v>
      </c>
      <c r="K63" s="566">
        <v>12.17013201320132</v>
      </c>
      <c r="L63" s="566">
        <v>3</v>
      </c>
      <c r="M63" s="643">
        <f t="shared" si="1"/>
        <v>9.1701320132013198</v>
      </c>
    </row>
    <row r="64" spans="2:13">
      <c r="F64" s="19"/>
      <c r="G64" s="19"/>
      <c r="H64" s="19"/>
      <c r="I64" s="954"/>
      <c r="J64" s="566" t="s">
        <v>294</v>
      </c>
      <c r="K64" s="566">
        <v>5.3840915357044388</v>
      </c>
      <c r="L64" s="566">
        <v>3</v>
      </c>
      <c r="M64" s="643">
        <f t="shared" si="1"/>
        <v>2.3840915357044388</v>
      </c>
    </row>
    <row r="65" spans="6:13">
      <c r="F65" s="19"/>
      <c r="G65" s="19"/>
      <c r="H65" s="19"/>
      <c r="I65" s="954"/>
      <c r="J65" s="566" t="s">
        <v>295</v>
      </c>
      <c r="K65" s="566">
        <v>12.426190476190476</v>
      </c>
      <c r="L65" s="566">
        <v>3</v>
      </c>
      <c r="M65" s="643">
        <f t="shared" si="1"/>
        <v>9.4261904761904756</v>
      </c>
    </row>
    <row r="66" spans="6:13">
      <c r="F66" s="19"/>
      <c r="G66" s="19"/>
      <c r="H66" s="19"/>
      <c r="I66" s="954"/>
      <c r="J66" s="566" t="s">
        <v>296</v>
      </c>
      <c r="K66" s="566">
        <v>10.382527747941282</v>
      </c>
      <c r="L66" s="566">
        <v>3</v>
      </c>
      <c r="M66" s="643">
        <f t="shared" si="1"/>
        <v>7.3825277479412819</v>
      </c>
    </row>
    <row r="67" spans="6:13">
      <c r="F67" s="19"/>
      <c r="G67" s="19"/>
      <c r="H67" s="19"/>
      <c r="I67" s="954"/>
      <c r="J67" s="566" t="s">
        <v>297</v>
      </c>
      <c r="K67" s="566">
        <v>0.9813511727783284</v>
      </c>
      <c r="L67" s="566">
        <v>3</v>
      </c>
      <c r="M67" s="643">
        <f t="shared" si="1"/>
        <v>-2.0186488272216714</v>
      </c>
    </row>
    <row r="68" spans="6:13">
      <c r="I68" s="954"/>
      <c r="J68" s="566" t="s">
        <v>298</v>
      </c>
      <c r="K68" s="566">
        <v>0.97826086956521741</v>
      </c>
      <c r="L68" s="566">
        <v>3</v>
      </c>
      <c r="M68" s="643">
        <f t="shared" si="1"/>
        <v>-2.0217391304347827</v>
      </c>
    </row>
    <row r="69" spans="6:13">
      <c r="I69" s="954"/>
      <c r="J69" s="566" t="s">
        <v>299</v>
      </c>
      <c r="K69" s="566">
        <v>8.355777777777778</v>
      </c>
      <c r="L69" s="566">
        <v>3</v>
      </c>
      <c r="M69" s="643">
        <f t="shared" ref="M69:M71" si="4">K69-L69</f>
        <v>5.355777777777778</v>
      </c>
    </row>
    <row r="70" spans="6:13">
      <c r="I70" s="954"/>
      <c r="J70" s="566" t="s">
        <v>300</v>
      </c>
      <c r="K70" s="566">
        <v>7.5551436515291934</v>
      </c>
      <c r="L70" s="566">
        <v>3</v>
      </c>
      <c r="M70" s="643">
        <f t="shared" si="4"/>
        <v>4.5551436515291934</v>
      </c>
    </row>
    <row r="71" spans="6:13">
      <c r="I71" s="954"/>
      <c r="J71" s="566" t="s">
        <v>301</v>
      </c>
      <c r="K71" s="567">
        <v>35.170329670329672</v>
      </c>
      <c r="L71" s="567">
        <v>3</v>
      </c>
      <c r="M71" s="644">
        <f t="shared" si="4"/>
        <v>32.170329670329672</v>
      </c>
    </row>
    <row r="72" spans="6:13">
      <c r="I72" s="955"/>
      <c r="J72" s="645" t="s">
        <v>390</v>
      </c>
      <c r="K72" s="646">
        <v>4</v>
      </c>
      <c r="L72" s="646">
        <v>3</v>
      </c>
      <c r="M72" s="647">
        <f t="shared" si="1"/>
        <v>1</v>
      </c>
    </row>
  </sheetData>
  <mergeCells count="24">
    <mergeCell ref="B2:M2"/>
    <mergeCell ref="C4:D4"/>
    <mergeCell ref="E3:J3"/>
    <mergeCell ref="K3:L3"/>
    <mergeCell ref="E10:F10"/>
    <mergeCell ref="C8:F8"/>
    <mergeCell ref="B7:F7"/>
    <mergeCell ref="D10:D11"/>
    <mergeCell ref="C3:D3"/>
    <mergeCell ref="E4:J4"/>
    <mergeCell ref="K4:L4"/>
    <mergeCell ref="J8:M8"/>
    <mergeCell ref="D5:K5"/>
    <mergeCell ref="I54:I72"/>
    <mergeCell ref="I32:I53"/>
    <mergeCell ref="C29:F30"/>
    <mergeCell ref="B29:B30"/>
    <mergeCell ref="J19:M19"/>
    <mergeCell ref="B28:F28"/>
    <mergeCell ref="I28:M28"/>
    <mergeCell ref="B40:E40"/>
    <mergeCell ref="J29:M29"/>
    <mergeCell ref="J30:M30"/>
    <mergeCell ref="C19:F19"/>
  </mergeCells>
  <phoneticPr fontId="30" type="noConversion"/>
  <conditionalFormatting sqref="D15:D16">
    <cfRule type="cellIs" dxfId="62" priority="1" stopIfTrue="1" operator="greaterThan">
      <formula>0</formula>
    </cfRule>
  </conditionalFormatting>
  <conditionalFormatting sqref="E15:E16">
    <cfRule type="cellIs" dxfId="61" priority="2" stopIfTrue="1" operator="greaterThan">
      <formula>0</formula>
    </cfRule>
  </conditionalFormatting>
  <conditionalFormatting sqref="F15:H16">
    <cfRule type="cellIs" dxfId="60" priority="3" stopIfTrue="1" operator="greaterThan">
      <formula>0</formula>
    </cfRule>
  </conditionalFormatting>
  <conditionalFormatting sqref="C4:D4">
    <cfRule type="cellIs" dxfId="59" priority="4" stopIfTrue="1" operator="equal">
      <formula>"C"</formula>
    </cfRule>
    <cfRule type="cellIs" dxfId="58" priority="5" stopIfTrue="1" operator="equal">
      <formula>"B2"</formula>
    </cfRule>
    <cfRule type="cellIs" dxfId="57" priority="6" stopIfTrue="1" operator="equal">
      <formula>"B1"</formula>
    </cfRule>
  </conditionalFormatting>
  <dataValidations count="2">
    <dataValidation type="list" allowBlank="1" showInputMessage="1" showErrorMessage="1" sqref="J54:J71">
      <formula1>мва</formula1>
    </dataValidation>
    <dataValidation type="list" allowBlank="1" showInputMessage="1" showErrorMessage="1" sqref="J43:J49">
      <formula1>Medicaments</formula1>
    </dataValidation>
  </dataValidations>
  <pageMargins left="0.70866141732283472" right="0.70866141732283472" top="0.74803149606299213" bottom="0.74803149606299213" header="0.31496062992125984" footer="0.31496062992125984"/>
  <pageSetup paperSize="8" scale="83" orientation="landscape" r:id="rId1"/>
  <headerFooter alignWithMargins="0">
    <oddFooter>&amp;L&amp;F&amp;C&amp;A&amp;RV1.0          &amp;D</oddFooter>
  </headerFooter>
  <colBreaks count="1" manualBreakCount="1">
    <brk id="13" max="33"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41"/>
  </sheetPr>
  <dimension ref="A1:AI72"/>
  <sheetViews>
    <sheetView showGridLines="0" topLeftCell="A57" zoomScale="85" zoomScaleNormal="85" workbookViewId="0">
      <selection activeCell="L34" sqref="L34:Q34"/>
    </sheetView>
  </sheetViews>
  <sheetFormatPr defaultColWidth="11" defaultRowHeight="15"/>
  <cols>
    <col min="1" max="1" width="3.42578125" customWidth="1"/>
    <col min="2" max="2" width="11.28515625" customWidth="1"/>
    <col min="3" max="3" width="16.140625" customWidth="1"/>
    <col min="4" max="4" width="26.140625" customWidth="1"/>
    <col min="5" max="5" width="14.42578125" customWidth="1"/>
    <col min="6" max="6" width="20.7109375" customWidth="1"/>
    <col min="7" max="7" width="5.7109375" customWidth="1"/>
    <col min="8" max="8" width="6.28515625" customWidth="1"/>
    <col min="9" max="9" width="6" customWidth="1"/>
    <col min="10" max="10" width="5.5703125" customWidth="1"/>
    <col min="11" max="11" width="21.5703125" customWidth="1"/>
    <col min="12" max="12" width="12" customWidth="1"/>
    <col min="13" max="13" width="5" customWidth="1"/>
    <col min="14" max="14" width="6.5703125" customWidth="1"/>
    <col min="15" max="15" width="4.140625" customWidth="1"/>
    <col min="16" max="16" width="10.7109375" customWidth="1"/>
    <col min="17" max="17" width="39.5703125" customWidth="1"/>
    <col min="18" max="18" width="87.28515625" customWidth="1"/>
    <col min="19" max="19" width="21.42578125" customWidth="1"/>
  </cols>
  <sheetData>
    <row r="1" spans="1:35" ht="26.25" customHeight="1">
      <c r="A1" s="3"/>
      <c r="B1" s="3"/>
      <c r="C1" s="3"/>
      <c r="D1" s="3"/>
      <c r="E1" s="3"/>
      <c r="F1" s="3"/>
      <c r="G1" s="3"/>
      <c r="H1" s="3"/>
      <c r="I1" s="3"/>
      <c r="J1" s="3"/>
      <c r="K1" s="3"/>
      <c r="L1" s="3"/>
      <c r="M1" s="3"/>
      <c r="N1" s="3"/>
      <c r="O1" s="3"/>
      <c r="P1" s="3"/>
    </row>
    <row r="2" spans="1:35" ht="21.75" customHeight="1">
      <c r="A2" s="3"/>
      <c r="B2" s="975" t="str">
        <f>+"Панель показателей:  "&amp;"  "&amp;IF(+'Ввод данных'!B4="Выберите","",'Ввод данных'!B4&amp;" - ")&amp;IF('Ввод данных'!F6="Выберите","",'Ввод данных'!F6)</f>
        <v>Панель показателей:    Кыргызстан - ВИЧ/СПИД/ТБ</v>
      </c>
      <c r="C2" s="975"/>
      <c r="D2" s="975"/>
      <c r="E2" s="975"/>
      <c r="F2" s="975"/>
      <c r="G2" s="975"/>
      <c r="H2" s="975"/>
      <c r="I2" s="975"/>
      <c r="J2" s="975"/>
      <c r="K2" s="975"/>
      <c r="L2" s="975"/>
      <c r="M2" s="975"/>
      <c r="N2" s="975"/>
      <c r="O2" s="975"/>
      <c r="P2" s="975"/>
      <c r="Q2" s="975"/>
    </row>
    <row r="3" spans="1:35" ht="18.75">
      <c r="A3" s="3"/>
      <c r="B3" s="628">
        <f>+IF('Ввод данных'!F8="Выберите","",'Ввод данных'!F8)</f>
        <v>0</v>
      </c>
      <c r="C3" s="945">
        <f>+IF('Ввод данных'!H8="Выберите","",'Ввод данных'!H8)</f>
        <v>0</v>
      </c>
      <c r="D3" s="945"/>
      <c r="E3" s="944"/>
      <c r="F3" s="944"/>
      <c r="G3" s="944"/>
      <c r="H3" s="944"/>
      <c r="I3" s="977"/>
      <c r="J3" s="977"/>
      <c r="K3" s="977"/>
      <c r="L3" s="3"/>
      <c r="M3" s="3"/>
      <c r="O3" s="942" t="str">
        <f>+'Ввод данных'!A16</f>
        <v>Отчетный период</v>
      </c>
      <c r="P3" s="942"/>
      <c r="Q3" s="170" t="str">
        <f>+'Ввод данных'!B16</f>
        <v>P2</v>
      </c>
    </row>
    <row r="4" spans="1:35" ht="23.25">
      <c r="A4" s="3"/>
      <c r="B4" s="323" t="str">
        <f>+'Ввод данных'!A12</f>
        <v>Последняя оценка:</v>
      </c>
      <c r="C4" s="978" t="str">
        <f>+IF('Ввод данных'!B12="Выберите","",'Ввод данных'!B12)</f>
        <v>A1</v>
      </c>
      <c r="D4" s="978"/>
      <c r="E4" s="944" t="str">
        <f>+'Ввод данных'!B8</f>
        <v>ПРООН</v>
      </c>
      <c r="F4" s="944"/>
      <c r="G4" s="944"/>
      <c r="H4" s="944"/>
      <c r="I4" s="944"/>
      <c r="J4" s="944"/>
      <c r="K4" s="944"/>
      <c r="L4" s="944"/>
      <c r="M4" s="3"/>
      <c r="O4" s="250"/>
      <c r="P4" s="628" t="str">
        <f>+'Ввод данных'!C16</f>
        <v>с:</v>
      </c>
      <c r="Q4" s="251">
        <f>+IF(ISBLANK('Ввод данных'!D16),"",'Ввод данных'!D16)</f>
        <v>43466</v>
      </c>
      <c r="Y4" s="67"/>
      <c r="Z4" s="67"/>
      <c r="AA4" s="67"/>
      <c r="AB4" s="67"/>
      <c r="AC4" s="67"/>
    </row>
    <row r="5" spans="1:35" ht="15.75" customHeight="1">
      <c r="A5" s="3"/>
      <c r="B5" s="628"/>
      <c r="C5" s="628"/>
      <c r="D5" s="944" t="str">
        <f>+'Ввод данных'!F4</f>
        <v>«Эффективный контроль за ВИЧ-инфекцией и туберкулезом в Кыргызской Республике»</v>
      </c>
      <c r="E5" s="944"/>
      <c r="F5" s="944"/>
      <c r="G5" s="944"/>
      <c r="H5" s="944"/>
      <c r="I5" s="944"/>
      <c r="J5" s="944"/>
      <c r="K5" s="944"/>
      <c r="L5" s="944"/>
      <c r="M5" s="944"/>
      <c r="N5" s="944"/>
      <c r="P5" s="628" t="str">
        <f>+'Ввод данных'!E16</f>
        <v>до:</v>
      </c>
      <c r="Q5" s="251">
        <f>+IF(ISBLANK('Ввод данных'!F16),"",'Ввод данных'!F16)</f>
        <v>43646</v>
      </c>
      <c r="S5" s="189"/>
      <c r="T5" s="189"/>
      <c r="U5" s="189"/>
      <c r="V5" s="189"/>
      <c r="W5" s="189"/>
      <c r="X5" s="189"/>
      <c r="Y5" s="67"/>
      <c r="Z5" s="67"/>
      <c r="AA5" s="67" t="s">
        <v>391</v>
      </c>
      <c r="AB5" s="67"/>
      <c r="AC5" s="67" t="s">
        <v>392</v>
      </c>
      <c r="AD5" s="189"/>
      <c r="AE5" s="189"/>
      <c r="AF5" s="189"/>
      <c r="AG5" s="189"/>
      <c r="AH5" s="189"/>
      <c r="AI5" s="189"/>
    </row>
    <row r="6" spans="1:35" ht="15.75" customHeight="1">
      <c r="A6" s="3"/>
      <c r="B6" s="628"/>
      <c r="C6" s="628"/>
      <c r="D6" s="630"/>
      <c r="E6" s="979" t="s">
        <v>393</v>
      </c>
      <c r="F6" s="980"/>
      <c r="G6" s="980"/>
      <c r="H6" s="980"/>
      <c r="I6" s="980"/>
      <c r="J6" s="980"/>
      <c r="K6" s="980"/>
      <c r="L6" s="980"/>
      <c r="M6" s="3"/>
      <c r="N6" s="3"/>
      <c r="O6" s="172"/>
      <c r="P6" s="445"/>
      <c r="S6" s="189"/>
      <c r="T6" s="189"/>
      <c r="U6" s="189"/>
      <c r="V6" s="189"/>
      <c r="W6" s="189"/>
      <c r="X6" s="189"/>
      <c r="Y6" s="67"/>
      <c r="Z6" s="67"/>
      <c r="AA6" s="67"/>
      <c r="AB6" s="67"/>
      <c r="AC6" s="67"/>
      <c r="AD6" s="189"/>
      <c r="AE6" s="189"/>
      <c r="AF6" s="189"/>
      <c r="AG6" s="189"/>
      <c r="AH6" s="189"/>
      <c r="AI6" s="189"/>
    </row>
    <row r="7" spans="1:35" ht="3" customHeight="1">
      <c r="A7" s="3"/>
      <c r="B7" s="628"/>
      <c r="C7" s="628"/>
      <c r="D7" s="630"/>
      <c r="E7" s="630"/>
      <c r="F7" s="630"/>
      <c r="G7" s="630"/>
      <c r="H7" s="630"/>
      <c r="I7" s="630"/>
      <c r="J7" s="630"/>
      <c r="K7" s="630"/>
      <c r="L7" s="630"/>
      <c r="M7" s="3"/>
      <c r="N7" s="3"/>
      <c r="O7" s="172"/>
      <c r="P7" s="171"/>
      <c r="Q7" s="171"/>
      <c r="S7" s="189"/>
      <c r="T7" s="189"/>
      <c r="U7" s="189"/>
      <c r="V7" s="189"/>
      <c r="W7" s="189"/>
      <c r="X7" s="189"/>
      <c r="Y7" s="67"/>
      <c r="Z7" s="67"/>
      <c r="AA7" s="67"/>
      <c r="AB7" s="67"/>
      <c r="AC7" s="67"/>
      <c r="AD7" s="189"/>
      <c r="AE7" s="189"/>
      <c r="AF7" s="189"/>
      <c r="AG7" s="189"/>
      <c r="AH7" s="189"/>
      <c r="AI7" s="189"/>
    </row>
    <row r="8" spans="1:35" ht="30.75" customHeight="1" thickBot="1">
      <c r="A8" s="3"/>
      <c r="B8" s="981" t="s">
        <v>394</v>
      </c>
      <c r="C8" s="981"/>
      <c r="D8" s="981"/>
      <c r="E8" s="981"/>
      <c r="F8" s="981" t="s">
        <v>45</v>
      </c>
      <c r="G8" s="981"/>
      <c r="H8" s="981"/>
      <c r="I8" s="981"/>
      <c r="J8" s="981"/>
      <c r="K8" s="981"/>
      <c r="L8" s="981" t="s">
        <v>310</v>
      </c>
      <c r="M8" s="981"/>
      <c r="N8" s="981"/>
      <c r="O8" s="981"/>
      <c r="P8" s="981"/>
      <c r="Q8" s="981"/>
      <c r="S8" s="189"/>
      <c r="T8" s="189"/>
      <c r="U8" s="189"/>
      <c r="V8" s="189"/>
      <c r="W8" s="189"/>
      <c r="X8" s="189"/>
      <c r="Y8" s="67"/>
      <c r="Z8" s="67"/>
      <c r="AA8" s="67"/>
      <c r="AB8" s="67"/>
      <c r="AC8" s="67"/>
      <c r="AD8" s="189"/>
      <c r="AE8" s="189"/>
      <c r="AF8" s="189"/>
      <c r="AG8" s="189"/>
      <c r="AH8" s="189"/>
      <c r="AI8" s="189"/>
    </row>
    <row r="9" spans="1:35" ht="91.5" customHeight="1" thickBot="1">
      <c r="A9" s="3"/>
      <c r="B9" s="491" t="s">
        <v>395</v>
      </c>
      <c r="C9" s="982" t="s">
        <v>396</v>
      </c>
      <c r="D9" s="983"/>
      <c r="E9" s="984"/>
      <c r="F9" s="492" t="s">
        <v>395</v>
      </c>
      <c r="G9" s="982" t="s">
        <v>397</v>
      </c>
      <c r="H9" s="983"/>
      <c r="I9" s="983"/>
      <c r="J9" s="983"/>
      <c r="K9" s="984"/>
      <c r="L9" s="492" t="s">
        <v>395</v>
      </c>
      <c r="M9" s="982" t="s">
        <v>398</v>
      </c>
      <c r="N9" s="983"/>
      <c r="O9" s="983"/>
      <c r="P9" s="983"/>
      <c r="Q9" s="984"/>
      <c r="S9" s="495"/>
      <c r="T9" s="189"/>
      <c r="U9" s="189"/>
      <c r="V9" s="189"/>
      <c r="W9" s="189"/>
      <c r="X9" s="189"/>
      <c r="Y9" s="189"/>
      <c r="Z9" s="189"/>
      <c r="AA9" s="189"/>
      <c r="AB9" s="189"/>
      <c r="AC9" s="189"/>
      <c r="AD9" s="189"/>
      <c r="AE9" s="189"/>
      <c r="AF9" s="189"/>
      <c r="AG9" s="189"/>
      <c r="AH9" s="189"/>
      <c r="AI9" s="189"/>
    </row>
    <row r="10" spans="1:35" ht="18.75" customHeight="1">
      <c r="A10" s="3"/>
      <c r="B10" s="628"/>
      <c r="C10" s="628"/>
      <c r="D10" s="630"/>
      <c r="E10" s="630"/>
      <c r="F10" s="630"/>
      <c r="G10" s="630"/>
      <c r="H10" s="630"/>
      <c r="I10" s="630"/>
      <c r="J10" s="630"/>
      <c r="K10" s="630"/>
      <c r="L10" s="630"/>
      <c r="M10" s="3"/>
      <c r="N10" s="3"/>
      <c r="O10" s="172"/>
      <c r="P10" s="171"/>
      <c r="S10" s="189"/>
      <c r="T10" s="189"/>
      <c r="U10" s="189"/>
      <c r="V10" s="189"/>
      <c r="W10" s="189"/>
      <c r="X10" s="189"/>
      <c r="Y10" s="189"/>
      <c r="Z10" s="189"/>
      <c r="AA10" s="189"/>
      <c r="AB10" s="189"/>
      <c r="AC10" s="189"/>
      <c r="AD10" s="189"/>
      <c r="AE10" s="189"/>
      <c r="AF10" s="189"/>
      <c r="AG10" s="189"/>
      <c r="AH10" s="189"/>
      <c r="AI10" s="189"/>
    </row>
    <row r="11" spans="1:35" ht="18.75" customHeight="1">
      <c r="A11" s="3"/>
      <c r="B11" s="628"/>
      <c r="C11" s="628"/>
      <c r="D11" s="630"/>
      <c r="E11" s="630"/>
      <c r="F11" s="630"/>
      <c r="G11" s="630"/>
      <c r="H11" s="630"/>
      <c r="I11" s="630"/>
      <c r="J11" s="630"/>
      <c r="K11" s="630"/>
      <c r="L11" s="630"/>
      <c r="M11" s="3"/>
      <c r="N11" s="3"/>
      <c r="O11" s="172"/>
      <c r="P11" s="171"/>
      <c r="S11" s="189"/>
      <c r="T11" s="189"/>
      <c r="U11" s="189"/>
      <c r="V11" s="189"/>
      <c r="W11" s="189"/>
      <c r="X11" s="189"/>
      <c r="Y11" s="189"/>
      <c r="Z11" s="189"/>
      <c r="AA11" s="189"/>
      <c r="AB11" s="189"/>
      <c r="AC11" s="189"/>
      <c r="AD11" s="189"/>
      <c r="AE11" s="189"/>
      <c r="AF11" s="189"/>
      <c r="AG11" s="189"/>
      <c r="AH11" s="189"/>
      <c r="AI11" s="189"/>
    </row>
    <row r="12" spans="1:35" ht="18.75" customHeight="1">
      <c r="A12" s="3"/>
      <c r="B12" s="628"/>
      <c r="C12" s="628"/>
      <c r="D12" s="630"/>
      <c r="E12" s="630"/>
      <c r="F12" s="630"/>
      <c r="G12" s="630"/>
      <c r="H12" s="630"/>
      <c r="I12" s="630"/>
      <c r="J12" s="630"/>
      <c r="K12" s="630"/>
      <c r="L12" s="630"/>
      <c r="M12" s="3"/>
      <c r="N12" s="3"/>
      <c r="O12" s="172"/>
      <c r="P12" s="171"/>
      <c r="S12" s="189"/>
      <c r="T12" s="189"/>
      <c r="U12" s="189"/>
      <c r="V12" s="189"/>
      <c r="W12" s="189"/>
      <c r="X12" s="189"/>
      <c r="Y12" s="189"/>
      <c r="Z12" s="189"/>
      <c r="AA12" s="189"/>
      <c r="AB12" s="189"/>
      <c r="AC12" s="189"/>
      <c r="AD12" s="189"/>
      <c r="AE12" s="189"/>
      <c r="AF12" s="189"/>
      <c r="AG12" s="189"/>
      <c r="AH12" s="189"/>
      <c r="AI12" s="189"/>
    </row>
    <row r="13" spans="1:35" ht="18.75" customHeight="1">
      <c r="A13" s="3"/>
      <c r="B13" s="628"/>
      <c r="C13" s="628"/>
      <c r="D13" s="630"/>
      <c r="E13" s="630"/>
      <c r="F13" s="630"/>
      <c r="G13" s="630"/>
      <c r="H13" s="630"/>
      <c r="I13" s="630"/>
      <c r="J13" s="630"/>
      <c r="K13" s="630"/>
      <c r="L13" s="630"/>
      <c r="M13" s="3"/>
      <c r="N13" s="3"/>
      <c r="O13" s="172"/>
      <c r="P13" s="171"/>
      <c r="S13" s="189"/>
      <c r="T13" s="189"/>
      <c r="U13" s="189"/>
      <c r="V13" s="189"/>
      <c r="W13" s="189"/>
      <c r="X13" s="189"/>
      <c r="Y13" s="189"/>
      <c r="Z13" s="189"/>
      <c r="AA13" s="189"/>
      <c r="AB13" s="189"/>
      <c r="AC13" s="189"/>
      <c r="AD13" s="189"/>
      <c r="AE13" s="189"/>
      <c r="AF13" s="189"/>
      <c r="AG13" s="189"/>
      <c r="AH13" s="189"/>
      <c r="AI13" s="189"/>
    </row>
    <row r="14" spans="1:35" ht="18.75" customHeight="1">
      <c r="A14" s="3"/>
      <c r="B14" s="628"/>
      <c r="C14" s="628"/>
      <c r="D14" s="630"/>
      <c r="E14" s="630"/>
      <c r="F14" s="630"/>
      <c r="G14" s="630"/>
      <c r="H14" s="630"/>
      <c r="I14" s="630"/>
      <c r="J14" s="630"/>
      <c r="K14" s="630"/>
      <c r="L14" s="630"/>
      <c r="M14" s="3"/>
      <c r="N14" s="3"/>
      <c r="O14" s="172"/>
      <c r="P14" s="171"/>
      <c r="S14" s="189"/>
      <c r="T14" s="189"/>
      <c r="U14" s="189"/>
      <c r="V14" s="189"/>
      <c r="W14" s="189"/>
      <c r="X14" s="189"/>
      <c r="Y14" s="189"/>
      <c r="Z14" s="189"/>
      <c r="AA14" s="189"/>
      <c r="AB14" s="189"/>
      <c r="AC14" s="189"/>
      <c r="AD14" s="189"/>
      <c r="AE14" s="189"/>
      <c r="AF14" s="189"/>
      <c r="AG14" s="189"/>
      <c r="AH14" s="189"/>
      <c r="AI14" s="189"/>
    </row>
    <row r="15" spans="1:35" ht="18.75" customHeight="1">
      <c r="A15" s="3"/>
      <c r="B15" s="628"/>
      <c r="C15" s="628"/>
      <c r="D15" s="630"/>
      <c r="E15" s="630"/>
      <c r="F15" s="630"/>
      <c r="G15" s="630"/>
      <c r="H15" s="630"/>
      <c r="I15" s="630"/>
      <c r="J15" s="630"/>
      <c r="K15" s="630"/>
      <c r="L15" s="630"/>
      <c r="M15" s="3"/>
      <c r="N15" s="3"/>
      <c r="O15" s="172"/>
      <c r="P15" s="171"/>
      <c r="S15" s="189"/>
      <c r="T15" s="189"/>
      <c r="U15" s="189"/>
      <c r="V15" s="189"/>
      <c r="W15" s="189"/>
      <c r="X15" s="189"/>
      <c r="Y15" s="189"/>
      <c r="Z15" s="189"/>
      <c r="AA15" s="189"/>
      <c r="AB15" s="189"/>
      <c r="AC15" s="189"/>
      <c r="AD15" s="189"/>
      <c r="AE15" s="189"/>
      <c r="AF15" s="189"/>
      <c r="AG15" s="189"/>
      <c r="AH15" s="189"/>
      <c r="AI15" s="189"/>
    </row>
    <row r="16" spans="1:35" ht="18.75" customHeight="1">
      <c r="A16" s="3"/>
      <c r="B16" s="628"/>
      <c r="C16" s="628"/>
      <c r="D16" s="630"/>
      <c r="E16" s="630"/>
      <c r="F16" s="630"/>
      <c r="G16" s="630"/>
      <c r="H16" s="630"/>
      <c r="I16" s="630"/>
      <c r="J16" s="630"/>
      <c r="K16" s="630"/>
      <c r="L16" s="630"/>
      <c r="M16" s="3"/>
      <c r="N16" s="3"/>
      <c r="O16" s="172"/>
      <c r="P16" s="171"/>
      <c r="S16" s="189"/>
      <c r="T16" s="189"/>
      <c r="U16" s="189"/>
      <c r="V16" s="189"/>
      <c r="W16" s="189"/>
      <c r="X16" s="189"/>
      <c r="Y16" s="189"/>
      <c r="Z16" s="189"/>
      <c r="AA16" s="189"/>
      <c r="AB16" s="189"/>
      <c r="AC16" s="189"/>
      <c r="AD16" s="189"/>
      <c r="AE16" s="189"/>
      <c r="AF16" s="189"/>
      <c r="AG16" s="189"/>
      <c r="AH16" s="189"/>
      <c r="AI16" s="189"/>
    </row>
    <row r="17" spans="1:35" ht="18.75" customHeight="1">
      <c r="A17" s="3"/>
      <c r="B17" s="628"/>
      <c r="C17" s="628"/>
      <c r="D17" s="630"/>
      <c r="E17" s="630"/>
      <c r="F17" s="630"/>
      <c r="G17" s="630"/>
      <c r="H17" s="630"/>
      <c r="I17" s="630"/>
      <c r="J17" s="630"/>
      <c r="K17" s="630"/>
      <c r="L17" s="630"/>
      <c r="M17" s="3"/>
      <c r="N17" s="3"/>
      <c r="O17" s="172"/>
      <c r="P17" s="171"/>
      <c r="S17" s="189"/>
      <c r="T17" s="189"/>
      <c r="U17" s="189"/>
      <c r="V17" s="189"/>
      <c r="W17" s="189"/>
      <c r="X17" s="189"/>
      <c r="Y17" s="189"/>
      <c r="Z17" s="189"/>
      <c r="AA17" s="189"/>
      <c r="AB17" s="189"/>
      <c r="AC17" s="189"/>
      <c r="AD17" s="189"/>
      <c r="AE17" s="189"/>
      <c r="AF17" s="189"/>
      <c r="AG17" s="189"/>
      <c r="AH17" s="189"/>
      <c r="AI17" s="189"/>
    </row>
    <row r="18" spans="1:35" ht="18.75" customHeight="1">
      <c r="A18" s="3"/>
      <c r="B18" s="628"/>
      <c r="C18" s="628"/>
      <c r="D18" s="630"/>
      <c r="E18" s="630"/>
      <c r="F18" s="630"/>
      <c r="G18" s="630"/>
      <c r="H18" s="630"/>
      <c r="I18" s="630"/>
      <c r="J18" s="630"/>
      <c r="K18" s="630"/>
      <c r="L18" s="630"/>
      <c r="M18" s="3"/>
      <c r="N18" s="3"/>
      <c r="O18" s="172"/>
      <c r="P18" s="171"/>
      <c r="S18" s="189"/>
      <c r="T18" s="189"/>
      <c r="U18" s="189"/>
      <c r="V18" s="189"/>
      <c r="W18" s="189"/>
      <c r="X18" s="189"/>
      <c r="Y18" s="189"/>
      <c r="Z18" s="189"/>
      <c r="AA18" s="189"/>
      <c r="AB18" s="189"/>
      <c r="AC18" s="189"/>
      <c r="AD18" s="189"/>
      <c r="AE18" s="189"/>
      <c r="AF18" s="189"/>
      <c r="AG18" s="189"/>
      <c r="AH18" s="189"/>
      <c r="AI18" s="189"/>
    </row>
    <row r="19" spans="1:35" ht="17.25" customHeight="1">
      <c r="A19" s="3"/>
      <c r="B19" s="628"/>
      <c r="C19" s="628"/>
      <c r="D19" s="630"/>
      <c r="E19" s="630"/>
      <c r="F19" s="630"/>
      <c r="G19" s="630"/>
      <c r="H19" s="630"/>
      <c r="I19" s="630"/>
      <c r="J19" s="630"/>
      <c r="K19" s="630"/>
      <c r="L19" s="630"/>
      <c r="M19" s="3"/>
      <c r="N19" s="3"/>
      <c r="O19" s="172"/>
      <c r="P19" s="171"/>
      <c r="S19" s="189"/>
      <c r="T19" s="189"/>
      <c r="U19" s="189"/>
      <c r="V19" s="189"/>
      <c r="W19" s="189"/>
      <c r="X19" s="189"/>
      <c r="Y19" s="189"/>
      <c r="Z19" s="189"/>
      <c r="AA19" s="189"/>
      <c r="AB19" s="189"/>
      <c r="AC19" s="189"/>
      <c r="AD19" s="189"/>
      <c r="AE19" s="189"/>
      <c r="AF19" s="189"/>
      <c r="AG19" s="189"/>
      <c r="AH19" s="189"/>
      <c r="AI19" s="189"/>
    </row>
    <row r="20" spans="1:35" ht="6" customHeight="1">
      <c r="A20" s="3"/>
      <c r="B20" s="110"/>
      <c r="C20" s="628"/>
      <c r="D20" s="108"/>
      <c r="E20" s="985"/>
      <c r="F20" s="985"/>
      <c r="G20" s="985"/>
      <c r="H20" s="985"/>
      <c r="I20" s="985"/>
      <c r="J20" s="985"/>
      <c r="K20" s="985"/>
      <c r="L20" s="3"/>
      <c r="M20" s="3"/>
      <c r="N20" s="3"/>
      <c r="O20" s="3"/>
      <c r="P20" s="3"/>
      <c r="S20" s="189"/>
      <c r="T20" s="189"/>
      <c r="U20" s="189"/>
      <c r="V20" s="189"/>
      <c r="W20" s="189"/>
      <c r="X20" s="189"/>
      <c r="Y20" s="189"/>
      <c r="Z20" s="189"/>
      <c r="AA20" s="189"/>
      <c r="AB20" s="189"/>
      <c r="AC20" s="189"/>
      <c r="AD20" s="189"/>
      <c r="AE20" s="189"/>
      <c r="AF20" s="189"/>
      <c r="AG20" s="189"/>
      <c r="AH20" s="189"/>
      <c r="AI20" s="189"/>
    </row>
    <row r="21" spans="1:35" ht="45" customHeight="1">
      <c r="A21" s="3"/>
      <c r="B21" s="989" t="s">
        <v>399</v>
      </c>
      <c r="C21" s="989"/>
      <c r="D21" s="989"/>
      <c r="E21" s="638" t="s">
        <v>308</v>
      </c>
      <c r="F21" s="638" t="s">
        <v>347</v>
      </c>
      <c r="G21" s="1000" t="s">
        <v>400</v>
      </c>
      <c r="H21" s="1001"/>
      <c r="I21" s="1052" t="s">
        <v>401</v>
      </c>
      <c r="J21" s="1053"/>
      <c r="K21" s="446" t="s">
        <v>402</v>
      </c>
      <c r="L21" s="1049" t="s">
        <v>403</v>
      </c>
      <c r="M21" s="1050"/>
      <c r="N21" s="1050"/>
      <c r="O21" s="1050"/>
      <c r="P21" s="1050"/>
      <c r="Q21" s="1051"/>
      <c r="S21" s="61" t="s">
        <v>404</v>
      </c>
      <c r="T21" s="62">
        <v>0</v>
      </c>
      <c r="U21" s="63">
        <v>0.3</v>
      </c>
      <c r="V21" s="63">
        <v>0.6</v>
      </c>
      <c r="W21" s="63">
        <v>0.9</v>
      </c>
      <c r="X21" s="63">
        <v>1</v>
      </c>
      <c r="Y21" s="67"/>
      <c r="Z21" s="67"/>
      <c r="AA21" s="61" t="s">
        <v>404</v>
      </c>
      <c r="AB21" s="62">
        <v>0</v>
      </c>
      <c r="AC21" s="63">
        <v>0.2</v>
      </c>
      <c r="AD21" s="63">
        <v>0.4</v>
      </c>
      <c r="AE21" s="63">
        <v>0.6</v>
      </c>
      <c r="AF21" s="63">
        <v>0.8</v>
      </c>
      <c r="AG21" s="67"/>
      <c r="AH21" s="67"/>
      <c r="AI21" s="67"/>
    </row>
    <row r="22" spans="1:35" ht="97.5" customHeight="1">
      <c r="A22" s="3"/>
      <c r="B22" s="994" t="s">
        <v>394</v>
      </c>
      <c r="C22" s="995"/>
      <c r="D22" s="996"/>
      <c r="E22" s="496" t="s">
        <v>405</v>
      </c>
      <c r="F22" s="496" t="s">
        <v>406</v>
      </c>
      <c r="G22" s="990">
        <v>0.95</v>
      </c>
      <c r="H22" s="991"/>
      <c r="I22" s="991"/>
      <c r="J22" s="991"/>
      <c r="K22" s="992"/>
      <c r="L22" s="1054" t="s">
        <v>396</v>
      </c>
      <c r="M22" s="1055"/>
      <c r="N22" s="1055"/>
      <c r="O22" s="1055"/>
      <c r="P22" s="1055"/>
      <c r="Q22" s="1055"/>
      <c r="S22" s="61" t="s">
        <v>407</v>
      </c>
      <c r="T22" s="64">
        <v>0.3</v>
      </c>
      <c r="U22" s="63">
        <v>0.6</v>
      </c>
      <c r="V22" s="63">
        <v>0.9</v>
      </c>
      <c r="W22" s="63">
        <v>1</v>
      </c>
      <c r="X22" s="63">
        <v>2</v>
      </c>
      <c r="Y22" s="67"/>
      <c r="Z22" s="67"/>
      <c r="AA22" s="61" t="s">
        <v>407</v>
      </c>
      <c r="AB22" s="64">
        <v>0.2</v>
      </c>
      <c r="AC22" s="63">
        <v>0.4</v>
      </c>
      <c r="AD22" s="63">
        <v>0.6</v>
      </c>
      <c r="AE22" s="63">
        <v>0.8</v>
      </c>
      <c r="AF22" s="63">
        <v>1</v>
      </c>
      <c r="AG22" s="67"/>
      <c r="AH22" s="67"/>
      <c r="AI22" s="67"/>
    </row>
    <row r="23" spans="1:35" ht="87" customHeight="1">
      <c r="A23" s="3"/>
      <c r="B23" s="1056" t="s">
        <v>45</v>
      </c>
      <c r="C23" s="1056"/>
      <c r="D23" s="1056"/>
      <c r="E23" s="496" t="s">
        <v>408</v>
      </c>
      <c r="F23" s="496" t="s">
        <v>409</v>
      </c>
      <c r="G23" s="990">
        <v>0.74</v>
      </c>
      <c r="H23" s="991"/>
      <c r="I23" s="991"/>
      <c r="J23" s="991"/>
      <c r="K23" s="992"/>
      <c r="L23" s="1054" t="s">
        <v>397</v>
      </c>
      <c r="M23" s="1055"/>
      <c r="N23" s="1055"/>
      <c r="O23" s="1055"/>
      <c r="P23" s="1055"/>
      <c r="Q23" s="1055"/>
      <c r="S23" s="65"/>
      <c r="T23" s="66" t="str">
        <f>"de "&amp;T21&amp;" a "&amp;T22</f>
        <v>de 0 a 0.3</v>
      </c>
      <c r="U23" s="66" t="str">
        <f>"de "&amp;U21&amp;" a "&amp;U22</f>
        <v>de 0.3 a 0.6</v>
      </c>
      <c r="V23" s="66" t="str">
        <f>"de "&amp;V21&amp;" a "&amp;V22</f>
        <v>de 0.6 a 0.9</v>
      </c>
      <c r="W23" s="66" t="str">
        <f>"de "&amp;W21&amp;" a "&amp;W22</f>
        <v>de 0.9 a 1</v>
      </c>
      <c r="X23" s="66" t="str">
        <f>"de "&amp;X21&amp;" a "&amp;X22</f>
        <v>de 1 a 2</v>
      </c>
      <c r="Y23" s="67"/>
      <c r="Z23" s="67" t="s">
        <v>410</v>
      </c>
      <c r="AA23" s="65" t="s">
        <v>392</v>
      </c>
      <c r="AB23" s="66" t="str">
        <f>"de "&amp;AB21&amp;" a "&amp;AB22</f>
        <v>de 0 a 0.2</v>
      </c>
      <c r="AC23" s="66" t="str">
        <f>"de "&amp;AC21&amp;" a "&amp;AC22</f>
        <v>de 0.2 a 0.4</v>
      </c>
      <c r="AD23" s="66" t="str">
        <f>"de "&amp;AD21&amp;" a "&amp;AD22</f>
        <v>de 0.4 a 0.6</v>
      </c>
      <c r="AE23" s="66" t="str">
        <f>"de "&amp;AE21&amp;" a "&amp;AE22</f>
        <v>de 0.6 a 0.8</v>
      </c>
      <c r="AF23" s="66" t="str">
        <f>"de "&amp;AF21&amp;" a "&amp;AF22</f>
        <v>de 0.8 a 1</v>
      </c>
      <c r="AG23" s="67"/>
      <c r="AH23" s="67"/>
      <c r="AI23" s="67"/>
    </row>
    <row r="24" spans="1:35" ht="87" customHeight="1">
      <c r="A24" s="3"/>
      <c r="B24" s="986" t="s">
        <v>49</v>
      </c>
      <c r="C24" s="987"/>
      <c r="D24" s="988"/>
      <c r="E24" s="450"/>
      <c r="F24" s="450"/>
      <c r="G24" s="1002"/>
      <c r="H24" s="1003"/>
      <c r="I24" s="1003"/>
      <c r="J24" s="1003"/>
      <c r="K24" s="1004"/>
      <c r="L24" s="1005" t="s">
        <v>411</v>
      </c>
      <c r="M24" s="770"/>
      <c r="N24" s="770"/>
      <c r="O24" s="770"/>
      <c r="P24" s="770"/>
      <c r="Q24" s="771"/>
      <c r="S24" s="65"/>
      <c r="T24" s="66"/>
      <c r="U24" s="66"/>
      <c r="V24" s="66"/>
      <c r="W24" s="66"/>
      <c r="X24" s="66"/>
      <c r="Y24" s="67"/>
      <c r="Z24" s="67"/>
      <c r="AA24" s="65"/>
      <c r="AB24" s="66"/>
      <c r="AC24" s="66"/>
      <c r="AD24" s="66"/>
      <c r="AE24" s="66"/>
      <c r="AF24" s="66"/>
      <c r="AG24" s="67"/>
      <c r="AH24" s="67"/>
      <c r="AI24" s="67"/>
    </row>
    <row r="25" spans="1:35" ht="202.5" customHeight="1">
      <c r="A25" s="3"/>
      <c r="B25" s="997" t="s">
        <v>52</v>
      </c>
      <c r="C25" s="998"/>
      <c r="D25" s="999"/>
      <c r="E25" s="447" t="s">
        <v>312</v>
      </c>
      <c r="F25" s="447" t="str">
        <f>'Ввод данных'!$H$175</f>
        <v>Ч:56
З:99
%:56,6</v>
      </c>
      <c r="G25" s="990">
        <v>0.91</v>
      </c>
      <c r="H25" s="991"/>
      <c r="I25" s="991"/>
      <c r="J25" s="991"/>
      <c r="K25" s="992"/>
      <c r="L25" s="993" t="s">
        <v>412</v>
      </c>
      <c r="M25" s="993"/>
      <c r="N25" s="993"/>
      <c r="O25" s="993"/>
      <c r="P25" s="993"/>
      <c r="Q25" s="993"/>
      <c r="R25" s="347"/>
      <c r="S25" s="65"/>
      <c r="T25" s="63" t="e">
        <f>IF($K23&gt;T$21,IF($K23&lt;=T$22,$K23,NA()),NA())</f>
        <v>#N/A</v>
      </c>
      <c r="U25" s="63" t="e">
        <f>IF($K23&gt;U$21,IF($K23&lt;=U$22,$K23,NA()),NA())</f>
        <v>#N/A</v>
      </c>
      <c r="V25" s="63" t="e">
        <f>IF($K23&gt;V$21,IF($K23&lt;=V$22,$K23,NA()),NA())</f>
        <v>#N/A</v>
      </c>
      <c r="W25" s="63" t="e">
        <f>IF($K23&gt;W$21,IF($K23&lt;=W$22,$K23,NA()),NA())</f>
        <v>#N/A</v>
      </c>
      <c r="X25" s="63" t="e">
        <f>IF($K23&gt;X$21,IF($K23&lt;=X$22,1,1),NA())</f>
        <v>#N/A</v>
      </c>
      <c r="Y25" s="67"/>
      <c r="Z25" s="168" t="e">
        <v>#REF!</v>
      </c>
      <c r="AA25" s="63" t="e">
        <f>+IF(Z25="A1",1,IF(Z25="A2",0.8,IF(Z25="B1",0.6,IF(Z25="B2",0.4,0.2))))</f>
        <v>#REF!</v>
      </c>
      <c r="AB25" s="63" t="e">
        <f>IF($AA25&gt;AB$21,IF($AA25&lt;=AB$22,$AA25,NA()),NA())</f>
        <v>#REF!</v>
      </c>
      <c r="AC25" s="63" t="e">
        <f t="shared" ref="AC25:AF26" si="0">IF($AA25&gt;AC$21,IF($AA25&lt;=AC$22,$AA25,NA()),NA())</f>
        <v>#REF!</v>
      </c>
      <c r="AD25" s="63" t="e">
        <f t="shared" si="0"/>
        <v>#REF!</v>
      </c>
      <c r="AE25" s="63" t="e">
        <f t="shared" si="0"/>
        <v>#REF!</v>
      </c>
      <c r="AF25" s="63" t="e">
        <f t="shared" si="0"/>
        <v>#REF!</v>
      </c>
      <c r="AG25" s="67"/>
      <c r="AH25" s="67"/>
      <c r="AI25" s="67"/>
    </row>
    <row r="26" spans="1:35" ht="84.75" customHeight="1">
      <c r="A26" s="3"/>
      <c r="B26" s="994" t="s">
        <v>59</v>
      </c>
      <c r="C26" s="995"/>
      <c r="D26" s="996"/>
      <c r="E26" s="448" t="s">
        <v>316</v>
      </c>
      <c r="F26" s="448" t="s">
        <v>318</v>
      </c>
      <c r="G26" s="990">
        <v>0.89</v>
      </c>
      <c r="H26" s="991"/>
      <c r="I26" s="991"/>
      <c r="J26" s="991"/>
      <c r="K26" s="992"/>
      <c r="L26" s="993" t="s">
        <v>413</v>
      </c>
      <c r="M26" s="993"/>
      <c r="N26" s="993"/>
      <c r="O26" s="993"/>
      <c r="P26" s="993"/>
      <c r="Q26" s="993"/>
      <c r="R26" s="495"/>
      <c r="S26" s="65"/>
      <c r="T26" s="63" t="e">
        <f>IF(#REF!&gt;T$21,IF(#REF!&lt;=T$22,#REF!,NA()),NA())</f>
        <v>#REF!</v>
      </c>
      <c r="U26" s="63" t="e">
        <f>IF(#REF!&gt;U$21,IF(#REF!&lt;=U$22,#REF!,NA()),NA())</f>
        <v>#REF!</v>
      </c>
      <c r="V26" s="63" t="e">
        <f>IF(#REF!&gt;V$21,IF(#REF!&lt;=V$22,#REF!,NA()),NA())</f>
        <v>#REF!</v>
      </c>
      <c r="W26" s="63" t="e">
        <f>IF(#REF!&gt;W$21,IF(#REF!&lt;=W$22,#REF!,NA()),NA())</f>
        <v>#REF!</v>
      </c>
      <c r="X26" s="63" t="e">
        <f>IF(#REF!&gt;X$21,IF(#REF!&lt;=X$22,1,NA()),NA())</f>
        <v>#REF!</v>
      </c>
      <c r="Y26" s="67"/>
      <c r="Z26" s="168" t="e">
        <v>#REF!</v>
      </c>
      <c r="AA26" s="63" t="e">
        <f>+IF(Z26="A1",1,IF(Z26="A2",0.8,IF(Z26="B1",0.6,IF(Z26="B2",0.4,0.2))))</f>
        <v>#REF!</v>
      </c>
      <c r="AB26" s="63" t="e">
        <f>IF($AA26&gt;AB$21,IF($AA26&lt;=AB$22,$AA26,NA()),NA())</f>
        <v>#REF!</v>
      </c>
      <c r="AC26" s="63" t="e">
        <f t="shared" si="0"/>
        <v>#REF!</v>
      </c>
      <c r="AD26" s="63" t="e">
        <f t="shared" si="0"/>
        <v>#REF!</v>
      </c>
      <c r="AE26" s="63" t="e">
        <f t="shared" si="0"/>
        <v>#REF!</v>
      </c>
      <c r="AF26" s="63" t="e">
        <f t="shared" si="0"/>
        <v>#REF!</v>
      </c>
      <c r="AG26" s="67"/>
      <c r="AH26" s="67"/>
      <c r="AI26" s="67"/>
    </row>
    <row r="27" spans="1:35" ht="303" customHeight="1">
      <c r="A27" s="3"/>
      <c r="B27" s="994" t="s">
        <v>63</v>
      </c>
      <c r="C27" s="995"/>
      <c r="D27" s="996"/>
      <c r="E27" s="448" t="s">
        <v>320</v>
      </c>
      <c r="F27" s="448" t="s">
        <v>322</v>
      </c>
      <c r="G27" s="990">
        <v>0.7</v>
      </c>
      <c r="H27" s="991"/>
      <c r="I27" s="991"/>
      <c r="J27" s="991"/>
      <c r="K27" s="992"/>
      <c r="L27" s="993" t="s">
        <v>414</v>
      </c>
      <c r="M27" s="993"/>
      <c r="N27" s="993"/>
      <c r="O27" s="993"/>
      <c r="P27" s="993"/>
      <c r="Q27" s="993"/>
      <c r="R27" s="495"/>
      <c r="S27" s="65"/>
      <c r="T27" s="63"/>
      <c r="U27" s="63"/>
      <c r="V27" s="63"/>
      <c r="W27" s="63"/>
      <c r="X27" s="63"/>
      <c r="Y27" s="67"/>
      <c r="Z27" s="168"/>
      <c r="AA27" s="449"/>
      <c r="AB27" s="449"/>
      <c r="AC27" s="449"/>
      <c r="AD27" s="449"/>
      <c r="AE27" s="449"/>
      <c r="AF27" s="449"/>
      <c r="AG27" s="67"/>
      <c r="AH27" s="67"/>
      <c r="AI27" s="67"/>
    </row>
    <row r="28" spans="1:35" ht="84.75" customHeight="1">
      <c r="A28" s="3"/>
      <c r="B28" s="994" t="s">
        <v>70</v>
      </c>
      <c r="C28" s="995"/>
      <c r="D28" s="996"/>
      <c r="E28" s="448" t="s">
        <v>325</v>
      </c>
      <c r="F28" s="448" t="s">
        <v>327</v>
      </c>
      <c r="G28" s="990">
        <v>1.21</v>
      </c>
      <c r="H28" s="991"/>
      <c r="I28" s="991"/>
      <c r="J28" s="991"/>
      <c r="K28" s="992"/>
      <c r="L28" s="1014" t="s">
        <v>415</v>
      </c>
      <c r="M28" s="1057"/>
      <c r="N28" s="1057"/>
      <c r="O28" s="1057"/>
      <c r="P28" s="1057"/>
      <c r="Q28" s="1058"/>
      <c r="R28" s="495"/>
      <c r="S28" s="65"/>
      <c r="T28" s="63" t="e">
        <f t="shared" ref="T28:W29" si="1">IF($K25&gt;T$21,IF($K25&lt;=T$22,$K25,NA()),NA())</f>
        <v>#N/A</v>
      </c>
      <c r="U28" s="63" t="e">
        <f t="shared" si="1"/>
        <v>#N/A</v>
      </c>
      <c r="V28" s="63" t="e">
        <f t="shared" si="1"/>
        <v>#N/A</v>
      </c>
      <c r="W28" s="63" t="e">
        <f t="shared" si="1"/>
        <v>#N/A</v>
      </c>
      <c r="X28" s="63" t="e">
        <f>IF($K25&gt;X$21,IF($K25&lt;=X$22,1,NA()),NA())</f>
        <v>#N/A</v>
      </c>
      <c r="Y28" s="67"/>
      <c r="Z28" s="67"/>
      <c r="AA28" s="67"/>
      <c r="AB28" s="67"/>
      <c r="AC28" s="67"/>
      <c r="AD28" s="67"/>
      <c r="AE28" s="67"/>
      <c r="AF28" s="67"/>
      <c r="AG28" s="67"/>
      <c r="AH28" s="67"/>
      <c r="AI28" s="67"/>
    </row>
    <row r="29" spans="1:35" ht="77.25" customHeight="1">
      <c r="A29" s="3"/>
      <c r="B29" s="986" t="s">
        <v>56</v>
      </c>
      <c r="C29" s="1006"/>
      <c r="D29" s="1007"/>
      <c r="E29" s="450" t="s">
        <v>329</v>
      </c>
      <c r="F29" s="450" t="s">
        <v>331</v>
      </c>
      <c r="G29" s="1008">
        <v>1.08</v>
      </c>
      <c r="H29" s="1009"/>
      <c r="I29" s="1009"/>
      <c r="J29" s="1009"/>
      <c r="K29" s="1010"/>
      <c r="L29" s="1014" t="s">
        <v>416</v>
      </c>
      <c r="M29" s="1015"/>
      <c r="N29" s="1015"/>
      <c r="O29" s="1015"/>
      <c r="P29" s="1015"/>
      <c r="Q29" s="1016"/>
      <c r="R29" s="495"/>
      <c r="S29" s="65"/>
      <c r="T29" s="63" t="e">
        <f t="shared" si="1"/>
        <v>#N/A</v>
      </c>
      <c r="U29" s="63" t="e">
        <f t="shared" si="1"/>
        <v>#N/A</v>
      </c>
      <c r="V29" s="63" t="e">
        <f t="shared" si="1"/>
        <v>#N/A</v>
      </c>
      <c r="W29" s="63" t="e">
        <f t="shared" si="1"/>
        <v>#N/A</v>
      </c>
      <c r="X29" s="63" t="e">
        <f>IF($K26&gt;X$21,IF($K26&lt;=X$22,1,NA()),NA())</f>
        <v>#N/A</v>
      </c>
      <c r="Y29" s="67"/>
      <c r="Z29" s="67"/>
      <c r="AA29" s="67"/>
      <c r="AB29" s="67"/>
      <c r="AC29" s="67"/>
      <c r="AD29" s="67"/>
      <c r="AE29" s="67"/>
      <c r="AF29" s="67"/>
      <c r="AG29" s="67"/>
      <c r="AH29" s="67"/>
      <c r="AI29" s="67"/>
    </row>
    <row r="30" spans="1:35" ht="57.75" customHeight="1">
      <c r="A30" s="3"/>
      <c r="B30" s="986" t="s">
        <v>67</v>
      </c>
      <c r="C30" s="1006"/>
      <c r="D30" s="1007"/>
      <c r="E30" s="450" t="s">
        <v>333</v>
      </c>
      <c r="F30" s="450" t="s">
        <v>335</v>
      </c>
      <c r="G30" s="1008">
        <v>0.83</v>
      </c>
      <c r="H30" s="1009"/>
      <c r="I30" s="1009"/>
      <c r="J30" s="1009"/>
      <c r="K30" s="1010"/>
      <c r="L30" s="1014" t="s">
        <v>417</v>
      </c>
      <c r="M30" s="1015"/>
      <c r="N30" s="1015"/>
      <c r="O30" s="1015"/>
      <c r="P30" s="1015"/>
      <c r="Q30" s="1016"/>
      <c r="R30" s="495"/>
      <c r="S30" s="65"/>
      <c r="T30" s="63"/>
      <c r="U30" s="63"/>
      <c r="V30" s="63"/>
      <c r="W30" s="63"/>
      <c r="X30" s="63"/>
      <c r="Y30" s="67"/>
      <c r="Z30" s="67"/>
      <c r="AA30" s="67"/>
      <c r="AB30" s="67"/>
      <c r="AC30" s="67"/>
      <c r="AD30" s="67"/>
      <c r="AE30" s="67"/>
      <c r="AF30" s="67"/>
      <c r="AG30" s="67"/>
      <c r="AH30" s="67"/>
      <c r="AI30" s="67"/>
    </row>
    <row r="31" spans="1:35" ht="62.25" customHeight="1">
      <c r="A31" s="3"/>
      <c r="B31" s="986" t="s">
        <v>73</v>
      </c>
      <c r="C31" s="987"/>
      <c r="D31" s="988"/>
      <c r="E31" s="450" t="s">
        <v>337</v>
      </c>
      <c r="F31" s="450" t="s">
        <v>339</v>
      </c>
      <c r="G31" s="1011">
        <v>1.07</v>
      </c>
      <c r="H31" s="1012"/>
      <c r="I31" s="1012"/>
      <c r="J31" s="1012"/>
      <c r="K31" s="1013"/>
      <c r="L31" s="1014" t="s">
        <v>418</v>
      </c>
      <c r="M31" s="1015"/>
      <c r="N31" s="1015"/>
      <c r="O31" s="1015"/>
      <c r="P31" s="1015"/>
      <c r="Q31" s="1016"/>
      <c r="R31" s="495"/>
      <c r="S31" s="65"/>
      <c r="T31" s="63"/>
      <c r="U31" s="63"/>
      <c r="V31" s="63"/>
      <c r="W31" s="63"/>
      <c r="X31" s="63"/>
      <c r="Y31" s="67"/>
      <c r="Z31" s="67"/>
      <c r="AA31" s="67"/>
      <c r="AB31" s="67"/>
      <c r="AC31" s="67"/>
      <c r="AD31" s="67"/>
      <c r="AE31" s="67"/>
      <c r="AF31" s="67"/>
      <c r="AG31" s="67"/>
      <c r="AH31" s="67"/>
      <c r="AI31" s="67"/>
    </row>
    <row r="32" spans="1:35" ht="79.5" customHeight="1">
      <c r="A32" s="3"/>
      <c r="B32" s="986" t="s">
        <v>340</v>
      </c>
      <c r="C32" s="987"/>
      <c r="D32" s="988"/>
      <c r="E32" s="447">
        <v>0.95</v>
      </c>
      <c r="F32" s="447">
        <v>0.96</v>
      </c>
      <c r="G32" s="1002">
        <v>1.01</v>
      </c>
      <c r="H32" s="1003"/>
      <c r="I32" s="1003"/>
      <c r="J32" s="1003"/>
      <c r="K32" s="1004"/>
      <c r="L32" s="1054" t="s">
        <v>419</v>
      </c>
      <c r="M32" s="1055"/>
      <c r="N32" s="1055"/>
      <c r="O32" s="1055"/>
      <c r="P32" s="1055"/>
      <c r="Q32" s="1055"/>
      <c r="R32" s="495"/>
      <c r="S32" s="65"/>
      <c r="T32" s="63" t="e">
        <f t="shared" ref="T32:W33" si="2">IF($K28&gt;T$21,IF($K28&lt;=T$22,$K28,NA()),NA())</f>
        <v>#N/A</v>
      </c>
      <c r="U32" s="63" t="e">
        <f t="shared" si="2"/>
        <v>#N/A</v>
      </c>
      <c r="V32" s="63" t="e">
        <f t="shared" si="2"/>
        <v>#N/A</v>
      </c>
      <c r="W32" s="63" t="e">
        <f t="shared" si="2"/>
        <v>#N/A</v>
      </c>
      <c r="X32" s="63" t="e">
        <f>IF($K28&gt;X$21,IF($K28&lt;=X$22,1,NA()),NA())</f>
        <v>#N/A</v>
      </c>
      <c r="Y32" s="67"/>
      <c r="Z32" s="67"/>
      <c r="AA32" s="67"/>
      <c r="AB32" s="67"/>
      <c r="AC32" s="67"/>
      <c r="AD32" s="67"/>
      <c r="AE32" s="67"/>
      <c r="AF32" s="67"/>
      <c r="AG32" s="67"/>
      <c r="AH32" s="67"/>
      <c r="AI32" s="67"/>
    </row>
    <row r="33" spans="1:35" ht="89.25" customHeight="1">
      <c r="A33" s="3"/>
      <c r="B33" s="986" t="s">
        <v>79</v>
      </c>
      <c r="C33" s="987"/>
      <c r="D33" s="988"/>
      <c r="E33" s="447">
        <v>0.9</v>
      </c>
      <c r="F33" s="447">
        <v>0.92</v>
      </c>
      <c r="G33" s="1002">
        <v>1.03</v>
      </c>
      <c r="H33" s="1003"/>
      <c r="I33" s="1003"/>
      <c r="J33" s="1003"/>
      <c r="K33" s="1004"/>
      <c r="L33" s="1054" t="s">
        <v>420</v>
      </c>
      <c r="M33" s="1055"/>
      <c r="N33" s="1055"/>
      <c r="O33" s="1055"/>
      <c r="P33" s="1055"/>
      <c r="Q33" s="1055"/>
      <c r="R33" s="495"/>
      <c r="S33" s="65"/>
      <c r="T33" s="63" t="e">
        <f t="shared" si="2"/>
        <v>#N/A</v>
      </c>
      <c r="U33" s="63" t="e">
        <f t="shared" si="2"/>
        <v>#N/A</v>
      </c>
      <c r="V33" s="63" t="e">
        <f t="shared" si="2"/>
        <v>#N/A</v>
      </c>
      <c r="W33" s="63" t="e">
        <f t="shared" si="2"/>
        <v>#N/A</v>
      </c>
      <c r="X33" s="63" t="e">
        <f>IF($K29&gt;X$21,IF($K29&lt;=X$22,1,NA()),NA())</f>
        <v>#N/A</v>
      </c>
      <c r="Y33" s="67"/>
      <c r="Z33" s="67"/>
      <c r="AA33" s="67"/>
      <c r="AB33" s="67"/>
      <c r="AC33" s="67"/>
      <c r="AD33" s="67"/>
      <c r="AE33" s="67"/>
      <c r="AF33" s="67"/>
      <c r="AG33" s="67"/>
      <c r="AH33" s="67"/>
      <c r="AI33" s="67"/>
    </row>
    <row r="34" spans="1:35" ht="69.75" customHeight="1">
      <c r="A34" s="3"/>
      <c r="B34" s="986" t="s">
        <v>83</v>
      </c>
      <c r="C34" s="987"/>
      <c r="D34" s="988"/>
      <c r="E34" s="447"/>
      <c r="F34" s="447"/>
      <c r="G34" s="1002"/>
      <c r="H34" s="1003"/>
      <c r="I34" s="1003"/>
      <c r="J34" s="1003"/>
      <c r="K34" s="1004"/>
      <c r="L34" s="1054" t="s">
        <v>421</v>
      </c>
      <c r="M34" s="1055"/>
      <c r="N34" s="1055"/>
      <c r="O34" s="1055"/>
      <c r="P34" s="1055"/>
      <c r="Q34" s="1055"/>
      <c r="R34" s="495"/>
      <c r="S34" s="65"/>
      <c r="T34" s="63" t="e">
        <f>IF(#REF!&gt;T$21,IF(#REF!&lt;=T$22,#REF!,NA()),NA())</f>
        <v>#REF!</v>
      </c>
      <c r="U34" s="63" t="e">
        <f>IF(#REF!&gt;U$21,IF(#REF!&lt;=U$22,#REF!,NA()),NA())</f>
        <v>#REF!</v>
      </c>
      <c r="V34" s="63" t="e">
        <f>IF(#REF!&gt;V$21,IF(#REF!&lt;=V$22,#REF!,NA()),NA())</f>
        <v>#REF!</v>
      </c>
      <c r="W34" s="63" t="e">
        <f>IF(#REF!&gt;W$21,IF(#REF!&lt;=W$22,#REF!,NA()),NA())</f>
        <v>#REF!</v>
      </c>
      <c r="X34" s="63" t="e">
        <f>IF(#REF!&gt;X$21,IF(#REF!&lt;=X$22,1,NA()),NA())</f>
        <v>#REF!</v>
      </c>
      <c r="Y34" s="67"/>
      <c r="Z34" s="67"/>
      <c r="AA34" s="67"/>
      <c r="AB34" s="67"/>
      <c r="AC34" s="67"/>
      <c r="AD34" s="67"/>
      <c r="AE34" s="67"/>
      <c r="AF34" s="67"/>
      <c r="AG34" s="67"/>
      <c r="AH34" s="67"/>
      <c r="AI34" s="67"/>
    </row>
    <row r="35" spans="1:35" ht="18.75">
      <c r="E35" s="636"/>
      <c r="F35" s="979" t="s">
        <v>422</v>
      </c>
      <c r="G35" s="980"/>
      <c r="H35" s="980"/>
      <c r="I35" s="980"/>
      <c r="J35" s="980"/>
      <c r="K35" s="980"/>
      <c r="L35" s="980"/>
      <c r="M35" s="980"/>
    </row>
    <row r="36" spans="1:35" ht="30" customHeight="1" thickBot="1">
      <c r="A36" s="3"/>
      <c r="B36" s="976" t="str">
        <f>+'Ввод данных'!A207</f>
        <v>TCP-1: Количество зарегистрированных случаев всех форм ТБ (в т.ч. бактериологически подтвержденных и клинически диагностированных), включая новые случаи и рецидивы</v>
      </c>
      <c r="C36" s="976"/>
      <c r="D36" s="976"/>
      <c r="E36" s="976"/>
      <c r="F36" s="976" t="str">
        <f>+'Ввод данных'!A209</f>
        <v xml:space="preserve">MDR TB-2: Количество бактериологически подтвержденных зарегистрированных ЛУ-ТБ случаев (РУ-ТБ и/или МЛУ-ТБ)		</v>
      </c>
      <c r="G36" s="976"/>
      <c r="H36" s="976"/>
      <c r="I36" s="976"/>
      <c r="J36" s="976"/>
      <c r="K36" s="976"/>
      <c r="L36" s="976" t="str">
        <f>+'Ввод данных'!A211</f>
        <v xml:space="preserve">MDR TB-3: Количество случаев с РУ/МЛУ ТБ, начавших лечение препаратами второго ряда		</v>
      </c>
      <c r="M36" s="976"/>
      <c r="N36" s="976"/>
      <c r="O36" s="976"/>
      <c r="P36" s="976"/>
      <c r="Q36" s="976"/>
      <c r="S36" s="189"/>
      <c r="T36" s="189"/>
      <c r="U36" s="189"/>
      <c r="V36" s="189"/>
      <c r="W36" s="189"/>
      <c r="X36" s="189"/>
      <c r="Y36" s="67"/>
      <c r="Z36" s="67"/>
      <c r="AA36" s="67"/>
      <c r="AB36" s="67"/>
      <c r="AC36" s="67"/>
      <c r="AD36" s="189"/>
      <c r="AE36" s="189"/>
      <c r="AF36" s="189"/>
      <c r="AG36" s="189"/>
      <c r="AH36" s="189"/>
      <c r="AI36" s="189"/>
    </row>
    <row r="37" spans="1:35" ht="50.25" customHeight="1" thickBot="1">
      <c r="A37" s="3"/>
      <c r="B37" s="488" t="s">
        <v>362</v>
      </c>
      <c r="C37" s="1059" t="s">
        <v>423</v>
      </c>
      <c r="D37" s="1060"/>
      <c r="E37" s="1061"/>
      <c r="F37" s="493" t="s">
        <v>362</v>
      </c>
      <c r="G37" s="1059" t="s">
        <v>424</v>
      </c>
      <c r="H37" s="1060"/>
      <c r="I37" s="1060"/>
      <c r="J37" s="1060"/>
      <c r="K37" s="1061"/>
      <c r="L37" s="493" t="s">
        <v>362</v>
      </c>
      <c r="M37" s="1059" t="s">
        <v>425</v>
      </c>
      <c r="N37" s="1060"/>
      <c r="O37" s="1060"/>
      <c r="P37" s="1060"/>
      <c r="Q37" s="1062"/>
      <c r="S37" s="189"/>
      <c r="T37" s="189"/>
      <c r="U37" s="189"/>
      <c r="V37" s="189"/>
      <c r="W37" s="189"/>
      <c r="X37" s="189"/>
      <c r="Y37" s="189"/>
      <c r="Z37" s="189"/>
      <c r="AA37" s="189"/>
      <c r="AB37" s="189"/>
      <c r="AC37" s="189"/>
      <c r="AD37" s="189"/>
      <c r="AE37" s="189"/>
      <c r="AF37" s="189"/>
      <c r="AG37" s="189"/>
      <c r="AH37" s="189"/>
      <c r="AI37" s="189"/>
    </row>
    <row r="38" spans="1:35" ht="18.75" customHeight="1">
      <c r="A38" s="3"/>
      <c r="B38" s="628"/>
      <c r="C38" s="628"/>
      <c r="D38" s="630"/>
      <c r="E38" s="630"/>
      <c r="F38" s="630"/>
      <c r="G38" s="630"/>
      <c r="H38" s="630"/>
      <c r="I38" s="630"/>
      <c r="J38" s="630"/>
      <c r="K38" s="630"/>
      <c r="L38" s="630"/>
      <c r="M38" s="3"/>
      <c r="N38" s="3"/>
      <c r="O38" s="172"/>
      <c r="P38" s="171"/>
      <c r="S38" s="189"/>
      <c r="T38" s="189"/>
      <c r="U38" s="189"/>
      <c r="V38" s="189"/>
      <c r="W38" s="189"/>
      <c r="X38" s="189"/>
      <c r="Y38" s="189"/>
      <c r="Z38" s="189"/>
      <c r="AA38" s="189"/>
      <c r="AB38" s="189"/>
      <c r="AC38" s="189"/>
      <c r="AD38" s="189"/>
      <c r="AE38" s="189"/>
      <c r="AF38" s="189"/>
      <c r="AG38" s="189"/>
      <c r="AH38" s="189"/>
      <c r="AI38" s="189"/>
    </row>
    <row r="39" spans="1:35" ht="18.75" customHeight="1">
      <c r="A39" s="3"/>
      <c r="B39" s="628"/>
      <c r="C39" s="628"/>
      <c r="D39" s="630"/>
      <c r="E39" s="630"/>
      <c r="F39" s="630"/>
      <c r="G39" s="630"/>
      <c r="H39" s="630"/>
      <c r="I39" s="630"/>
      <c r="J39" s="630"/>
      <c r="K39" s="630"/>
      <c r="L39" s="630"/>
      <c r="M39" s="3"/>
      <c r="N39" s="3"/>
      <c r="O39" s="172"/>
      <c r="P39" s="171"/>
      <c r="S39" s="189"/>
      <c r="T39" s="189"/>
      <c r="U39" s="189"/>
      <c r="V39" s="189"/>
      <c r="W39" s="189"/>
      <c r="X39" s="189"/>
      <c r="Y39" s="189"/>
      <c r="Z39" s="189"/>
      <c r="AA39" s="189"/>
      <c r="AB39" s="189"/>
      <c r="AC39" s="189"/>
      <c r="AD39" s="189"/>
      <c r="AE39" s="189"/>
      <c r="AF39" s="189"/>
      <c r="AG39" s="189"/>
      <c r="AH39" s="189"/>
      <c r="AI39" s="189"/>
    </row>
    <row r="40" spans="1:35" ht="18.75" customHeight="1">
      <c r="A40" s="3"/>
      <c r="B40" s="628"/>
      <c r="C40" s="628"/>
      <c r="D40" s="630"/>
      <c r="E40" s="630"/>
      <c r="F40" s="630"/>
      <c r="G40" s="630"/>
      <c r="H40" s="630"/>
      <c r="I40" s="630"/>
      <c r="J40" s="630"/>
      <c r="K40" s="630"/>
      <c r="L40" s="630"/>
      <c r="M40" s="3"/>
      <c r="N40" s="3"/>
      <c r="O40" s="172"/>
      <c r="P40" s="171"/>
      <c r="S40" s="189"/>
      <c r="T40" s="189"/>
      <c r="U40" s="189"/>
      <c r="V40" s="189"/>
      <c r="W40" s="189"/>
      <c r="X40" s="189"/>
      <c r="Y40" s="189"/>
      <c r="Z40" s="189"/>
      <c r="AA40" s="189"/>
      <c r="AB40" s="189"/>
      <c r="AC40" s="189"/>
      <c r="AD40" s="189"/>
      <c r="AE40" s="189"/>
      <c r="AF40" s="189"/>
      <c r="AG40" s="189"/>
      <c r="AH40" s="189"/>
      <c r="AI40" s="189"/>
    </row>
    <row r="41" spans="1:35" ht="18.75" customHeight="1">
      <c r="A41" s="3"/>
      <c r="B41" s="628"/>
      <c r="C41" s="628"/>
      <c r="D41" s="630"/>
      <c r="E41" s="630"/>
      <c r="F41" s="630"/>
      <c r="G41" s="630"/>
      <c r="H41" s="630"/>
      <c r="I41" s="630"/>
      <c r="J41" s="630"/>
      <c r="K41" s="630"/>
      <c r="L41" s="630"/>
      <c r="M41" s="3"/>
      <c r="N41" s="3"/>
      <c r="O41" s="172"/>
      <c r="P41" s="171"/>
      <c r="S41" s="189"/>
      <c r="T41" s="189"/>
      <c r="U41" s="189"/>
      <c r="V41" s="189"/>
      <c r="W41" s="189"/>
      <c r="X41" s="189"/>
      <c r="Y41" s="189"/>
      <c r="Z41" s="189"/>
      <c r="AA41" s="189"/>
      <c r="AB41" s="189"/>
      <c r="AC41" s="189"/>
      <c r="AD41" s="189"/>
      <c r="AE41" s="189"/>
      <c r="AF41" s="189"/>
      <c r="AG41" s="189"/>
      <c r="AH41" s="189"/>
      <c r="AI41" s="189"/>
    </row>
    <row r="42" spans="1:35" ht="18.75" customHeight="1">
      <c r="A42" s="3"/>
      <c r="B42" s="628"/>
      <c r="C42" s="628"/>
      <c r="D42" s="630"/>
      <c r="E42" s="630"/>
      <c r="F42" s="630"/>
      <c r="G42" s="630"/>
      <c r="H42" s="630"/>
      <c r="I42" s="630"/>
      <c r="J42" s="630"/>
      <c r="K42" s="630"/>
      <c r="L42" s="630"/>
      <c r="M42" s="3"/>
      <c r="N42" s="3"/>
      <c r="O42" s="172"/>
      <c r="P42" s="171"/>
      <c r="S42" s="189"/>
      <c r="T42" s="189"/>
      <c r="U42" s="189"/>
      <c r="V42" s="189"/>
      <c r="W42" s="189"/>
      <c r="X42" s="189"/>
      <c r="Y42" s="189"/>
      <c r="Z42" s="189"/>
      <c r="AA42" s="189"/>
      <c r="AB42" s="189"/>
      <c r="AC42" s="189"/>
      <c r="AD42" s="189"/>
      <c r="AE42" s="189"/>
      <c r="AF42" s="189"/>
      <c r="AG42" s="189"/>
      <c r="AH42" s="189"/>
      <c r="AI42" s="189"/>
    </row>
    <row r="43" spans="1:35" ht="18.75" customHeight="1">
      <c r="A43" s="3"/>
      <c r="B43" s="628"/>
      <c r="C43" s="628"/>
      <c r="D43" s="630"/>
      <c r="E43" s="630"/>
      <c r="F43" s="630"/>
      <c r="G43" s="630"/>
      <c r="H43" s="630"/>
      <c r="I43" s="630"/>
      <c r="J43" s="630"/>
      <c r="K43" s="630"/>
      <c r="L43" s="630"/>
      <c r="M43" s="3"/>
      <c r="N43" s="3"/>
      <c r="O43" s="172"/>
      <c r="P43" s="171"/>
      <c r="S43" s="189"/>
      <c r="T43" s="189"/>
      <c r="U43" s="189"/>
      <c r="V43" s="189"/>
      <c r="W43" s="189"/>
      <c r="X43" s="189"/>
      <c r="Y43" s="189"/>
      <c r="Z43" s="189"/>
      <c r="AA43" s="189"/>
      <c r="AB43" s="189"/>
      <c r="AC43" s="189"/>
      <c r="AD43" s="189"/>
      <c r="AE43" s="189"/>
      <c r="AF43" s="189"/>
      <c r="AG43" s="189"/>
      <c r="AH43" s="189"/>
      <c r="AI43" s="189"/>
    </row>
    <row r="44" spans="1:35" ht="18.75" customHeight="1">
      <c r="A44" s="3"/>
      <c r="B44" s="628"/>
      <c r="C44" s="628"/>
      <c r="D44" s="630"/>
      <c r="E44" s="630"/>
      <c r="F44" s="630"/>
      <c r="G44" s="630"/>
      <c r="H44" s="630"/>
      <c r="I44" s="630"/>
      <c r="J44" s="630"/>
      <c r="K44" s="630"/>
      <c r="L44" s="630"/>
      <c r="M44" s="3"/>
      <c r="N44" s="3"/>
      <c r="O44" s="172"/>
      <c r="P44" s="171"/>
      <c r="S44" s="189"/>
      <c r="T44" s="189"/>
      <c r="U44" s="189"/>
      <c r="V44" s="189"/>
      <c r="W44" s="189"/>
      <c r="X44" s="189"/>
      <c r="Y44" s="189"/>
      <c r="Z44" s="189"/>
      <c r="AA44" s="189"/>
      <c r="AB44" s="189"/>
      <c r="AC44" s="189"/>
      <c r="AD44" s="189"/>
      <c r="AE44" s="189"/>
      <c r="AF44" s="189"/>
      <c r="AG44" s="189"/>
      <c r="AH44" s="189"/>
      <c r="AI44" s="189"/>
    </row>
    <row r="45" spans="1:35" ht="18.75" customHeight="1">
      <c r="A45" s="3"/>
      <c r="B45" s="628"/>
      <c r="C45" s="628"/>
      <c r="D45" s="630"/>
      <c r="E45" s="630"/>
      <c r="F45" s="630"/>
      <c r="G45" s="630"/>
      <c r="H45" s="630"/>
      <c r="I45" s="630"/>
      <c r="J45" s="630"/>
      <c r="K45" s="630"/>
      <c r="L45" s="630"/>
      <c r="M45" s="3"/>
      <c r="N45" s="3"/>
      <c r="O45" s="172"/>
      <c r="P45" s="171"/>
      <c r="S45" s="189"/>
      <c r="T45" s="189"/>
      <c r="U45" s="189"/>
      <c r="V45" s="189"/>
      <c r="W45" s="189"/>
      <c r="X45" s="189"/>
      <c r="Y45" s="189"/>
      <c r="Z45" s="189"/>
      <c r="AA45" s="189"/>
      <c r="AB45" s="189"/>
      <c r="AC45" s="189"/>
      <c r="AD45" s="189"/>
      <c r="AE45" s="189"/>
      <c r="AF45" s="189"/>
      <c r="AG45" s="189"/>
      <c r="AH45" s="189"/>
      <c r="AI45" s="189"/>
    </row>
    <row r="46" spans="1:35" ht="18.75" customHeight="1">
      <c r="A46" s="3"/>
      <c r="B46" s="628"/>
      <c r="C46" s="628"/>
      <c r="D46" s="630"/>
      <c r="E46" s="630"/>
      <c r="F46" s="630"/>
      <c r="G46" s="630"/>
      <c r="H46" s="630"/>
      <c r="I46" s="630"/>
      <c r="J46" s="630"/>
      <c r="K46" s="630"/>
      <c r="L46" s="630"/>
      <c r="M46" s="3"/>
      <c r="N46" s="3"/>
      <c r="O46" s="172"/>
      <c r="P46" s="171"/>
      <c r="S46" s="189"/>
      <c r="T46" s="189"/>
      <c r="U46" s="189"/>
      <c r="V46" s="189"/>
      <c r="W46" s="189"/>
      <c r="X46" s="189"/>
      <c r="Y46" s="189"/>
      <c r="Z46" s="189"/>
      <c r="AA46" s="189"/>
      <c r="AB46" s="189"/>
      <c r="AC46" s="189"/>
      <c r="AD46" s="189"/>
      <c r="AE46" s="189"/>
      <c r="AF46" s="189"/>
      <c r="AG46" s="189"/>
      <c r="AH46" s="189"/>
      <c r="AI46" s="189"/>
    </row>
    <row r="47" spans="1:35" ht="17.25" customHeight="1">
      <c r="A47" s="3"/>
      <c r="B47" s="628"/>
      <c r="C47" s="628"/>
      <c r="D47" s="630"/>
      <c r="E47" s="630"/>
      <c r="F47" s="630"/>
      <c r="G47" s="630"/>
      <c r="H47" s="630"/>
      <c r="I47" s="630"/>
      <c r="J47" s="630"/>
      <c r="K47" s="630"/>
      <c r="L47" s="630"/>
      <c r="M47" s="3"/>
      <c r="N47" s="3"/>
      <c r="O47" s="172"/>
      <c r="P47" s="171"/>
      <c r="S47" s="189"/>
      <c r="T47" s="189"/>
      <c r="U47" s="189"/>
      <c r="V47" s="189"/>
      <c r="W47" s="189"/>
      <c r="X47" s="189"/>
      <c r="Y47" s="189"/>
      <c r="Z47" s="189"/>
      <c r="AA47" s="189"/>
      <c r="AB47" s="189"/>
      <c r="AC47" s="189"/>
      <c r="AD47" s="189"/>
      <c r="AE47" s="189"/>
      <c r="AF47" s="189"/>
      <c r="AG47" s="189"/>
      <c r="AH47" s="189"/>
      <c r="AI47" s="189"/>
    </row>
    <row r="48" spans="1:35" ht="6" customHeight="1">
      <c r="A48" s="3"/>
      <c r="B48" s="110"/>
      <c r="C48" s="628"/>
      <c r="D48" s="108"/>
      <c r="E48" s="985"/>
      <c r="F48" s="985"/>
      <c r="G48" s="985"/>
      <c r="H48" s="985"/>
      <c r="I48" s="985"/>
      <c r="J48" s="985"/>
      <c r="K48" s="985"/>
      <c r="L48" s="3"/>
      <c r="M48" s="3"/>
      <c r="N48" s="3"/>
      <c r="O48" s="3"/>
      <c r="P48" s="3"/>
      <c r="S48" s="189"/>
      <c r="T48" s="189"/>
      <c r="U48" s="189"/>
      <c r="V48" s="189"/>
      <c r="W48" s="189"/>
      <c r="X48" s="189"/>
      <c r="Y48" s="189"/>
      <c r="Z48" s="189"/>
      <c r="AA48" s="189"/>
      <c r="AB48" s="189"/>
      <c r="AC48" s="189"/>
      <c r="AD48" s="189"/>
      <c r="AE48" s="189"/>
      <c r="AF48" s="189"/>
      <c r="AG48" s="189"/>
      <c r="AH48" s="189"/>
      <c r="AI48" s="189"/>
    </row>
    <row r="49" spans="1:35" ht="50.25" customHeight="1">
      <c r="A49" s="3"/>
      <c r="B49" s="1048" t="s">
        <v>399</v>
      </c>
      <c r="C49" s="1048"/>
      <c r="D49" s="1048"/>
      <c r="E49" s="332" t="s">
        <v>308</v>
      </c>
      <c r="F49" s="332" t="s">
        <v>347</v>
      </c>
      <c r="G49" s="1044" t="s">
        <v>400</v>
      </c>
      <c r="H49" s="1045"/>
      <c r="I49" s="1046" t="s">
        <v>401</v>
      </c>
      <c r="J49" s="1047"/>
      <c r="K49" s="339" t="s">
        <v>402</v>
      </c>
      <c r="L49" s="1049" t="s">
        <v>426</v>
      </c>
      <c r="M49" s="1050"/>
      <c r="N49" s="1050"/>
      <c r="O49" s="1050"/>
      <c r="P49" s="1050"/>
      <c r="Q49" s="1051"/>
      <c r="S49" s="61" t="s">
        <v>404</v>
      </c>
      <c r="T49" s="62">
        <v>0</v>
      </c>
      <c r="U49" s="63">
        <v>0.3</v>
      </c>
      <c r="V49" s="63">
        <v>0.6</v>
      </c>
      <c r="W49" s="63">
        <v>0.9</v>
      </c>
      <c r="X49" s="63">
        <v>1</v>
      </c>
      <c r="Y49" s="67"/>
      <c r="Z49" s="67"/>
      <c r="AA49" s="61" t="s">
        <v>404</v>
      </c>
      <c r="AB49" s="62">
        <v>0</v>
      </c>
      <c r="AC49" s="63">
        <v>0.2</v>
      </c>
      <c r="AD49" s="63">
        <v>0.4</v>
      </c>
      <c r="AE49" s="63">
        <v>0.6</v>
      </c>
      <c r="AF49" s="63">
        <v>0.8</v>
      </c>
      <c r="AG49" s="67"/>
      <c r="AH49" s="67"/>
      <c r="AI49" s="67"/>
    </row>
    <row r="50" spans="1:35" ht="117" customHeight="1">
      <c r="A50" s="3"/>
      <c r="B50" s="1039" t="str">
        <f>+'Ввод данных'!A207</f>
        <v>TCP-1: Количество зарегистрированных случаев всех форм ТБ (в т.ч. бактериологически подтвержденных и клинически диагностированных), включая новые случаи и рецидивы</v>
      </c>
      <c r="C50" s="1037"/>
      <c r="D50" s="1038"/>
      <c r="E50" s="333">
        <v>3475</v>
      </c>
      <c r="F50" s="334" t="s">
        <v>427</v>
      </c>
      <c r="G50" s="1024">
        <v>0.87</v>
      </c>
      <c r="H50" s="1025"/>
      <c r="I50" s="1025"/>
      <c r="J50" s="1025"/>
      <c r="K50" s="1026"/>
      <c r="L50" s="1042" t="s">
        <v>428</v>
      </c>
      <c r="M50" s="1042"/>
      <c r="N50" s="1042"/>
      <c r="O50" s="1042"/>
      <c r="P50" s="1042"/>
      <c r="Q50" s="1042"/>
      <c r="S50" s="61" t="s">
        <v>407</v>
      </c>
      <c r="T50" s="64">
        <v>0.3</v>
      </c>
      <c r="U50" s="63">
        <v>0.6</v>
      </c>
      <c r="V50" s="63">
        <v>0.9</v>
      </c>
      <c r="W50" s="63">
        <v>1</v>
      </c>
      <c r="X50" s="63">
        <v>2</v>
      </c>
      <c r="Y50" s="67"/>
      <c r="Z50" s="67"/>
      <c r="AA50" s="61" t="s">
        <v>407</v>
      </c>
      <c r="AB50" s="64">
        <v>0.2</v>
      </c>
      <c r="AC50" s="63">
        <v>0.4</v>
      </c>
      <c r="AD50" s="63">
        <v>0.6</v>
      </c>
      <c r="AE50" s="63">
        <v>0.8</v>
      </c>
      <c r="AF50" s="63">
        <v>1</v>
      </c>
      <c r="AG50" s="67"/>
      <c r="AH50" s="67"/>
      <c r="AI50" s="67"/>
    </row>
    <row r="51" spans="1:35" ht="73.5" customHeight="1">
      <c r="A51" s="3"/>
      <c r="B51" s="1039" t="str">
        <f>+'Ввод данных'!A209</f>
        <v xml:space="preserve">MDR TB-2: Количество бактериологически подтвержденных зарегистрированных ЛУ-ТБ случаев (РУ-ТБ и/или МЛУ-ТБ)		</v>
      </c>
      <c r="C51" s="1037"/>
      <c r="D51" s="1038"/>
      <c r="E51" s="333">
        <v>720</v>
      </c>
      <c r="F51" s="334" t="s">
        <v>429</v>
      </c>
      <c r="G51" s="1017">
        <v>0.98</v>
      </c>
      <c r="H51" s="1018"/>
      <c r="I51" s="1018"/>
      <c r="J51" s="1018"/>
      <c r="K51" s="1019"/>
      <c r="L51" s="1042" t="s">
        <v>430</v>
      </c>
      <c r="M51" s="1042"/>
      <c r="N51" s="1042"/>
      <c r="O51" s="1042"/>
      <c r="P51" s="1042"/>
      <c r="Q51" s="1042"/>
      <c r="S51" s="65"/>
      <c r="T51" s="66" t="str">
        <f>"de "&amp;T49&amp;" a "&amp;T50</f>
        <v>de 0 a 0.3</v>
      </c>
      <c r="U51" s="66" t="str">
        <f>"de "&amp;U49&amp;" a "&amp;U50</f>
        <v>de 0.3 a 0.6</v>
      </c>
      <c r="AH51" s="67"/>
      <c r="AI51" s="67"/>
    </row>
    <row r="52" spans="1:35" ht="96.75" customHeight="1">
      <c r="A52" s="3"/>
      <c r="B52" s="1036" t="str">
        <f>+'Ввод данных'!A211</f>
        <v xml:space="preserve">MDR TB-3: Количество случаев с РУ/МЛУ ТБ, начавших лечение препаратами второго ряда		</v>
      </c>
      <c r="C52" s="1037"/>
      <c r="D52" s="1038"/>
      <c r="E52" s="333">
        <v>720</v>
      </c>
      <c r="F52" s="333">
        <v>674</v>
      </c>
      <c r="G52" s="1024">
        <v>0.94</v>
      </c>
      <c r="H52" s="1025"/>
      <c r="I52" s="1025"/>
      <c r="J52" s="1025"/>
      <c r="K52" s="1026"/>
      <c r="L52" s="1042" t="s">
        <v>431</v>
      </c>
      <c r="M52" s="1042"/>
      <c r="N52" s="1042"/>
      <c r="O52" s="1042"/>
      <c r="P52" s="1042"/>
      <c r="Q52" s="1042"/>
      <c r="S52" s="65"/>
      <c r="T52" s="63" t="e">
        <f>IF($K50&gt;T$49,IF($K50&lt;=T$50,$K50,NA()),NA())</f>
        <v>#N/A</v>
      </c>
      <c r="U52" s="63" t="e">
        <f>IF($K50&gt;U$49,IF($K50&lt;=U$50,$K50,NA()),NA())</f>
        <v>#N/A</v>
      </c>
      <c r="AH52" s="67"/>
      <c r="AI52" s="67"/>
    </row>
    <row r="53" spans="1:35" ht="158.25" customHeight="1">
      <c r="A53" s="3"/>
      <c r="B53" s="1036" t="str">
        <f>+'Ввод данных'!A213</f>
        <v>MDR TB-7: Процент подтвержденных МЛУ-ТБ случаев, протестированных на чувствительность к фторхинолонам и инъекционным препаратам второго ряда</v>
      </c>
      <c r="C53" s="1040"/>
      <c r="D53" s="1041"/>
      <c r="E53" s="403">
        <v>0.6</v>
      </c>
      <c r="F53" s="334" t="s">
        <v>432</v>
      </c>
      <c r="G53" s="1024">
        <v>1.1000000000000001</v>
      </c>
      <c r="H53" s="1025"/>
      <c r="I53" s="1025"/>
      <c r="J53" s="1025"/>
      <c r="K53" s="1026"/>
      <c r="L53" s="1042" t="s">
        <v>433</v>
      </c>
      <c r="M53" s="1042"/>
      <c r="N53" s="1042"/>
      <c r="O53" s="1042"/>
      <c r="P53" s="1042"/>
      <c r="Q53" s="1042"/>
      <c r="S53" s="65"/>
      <c r="T53" s="63"/>
      <c r="U53" s="63"/>
      <c r="AH53" s="67"/>
      <c r="AI53" s="67"/>
    </row>
    <row r="54" spans="1:35" ht="119.25" customHeight="1">
      <c r="A54" s="3"/>
      <c r="B54" s="1021" t="str">
        <f>+'Ввод данных'!A215</f>
        <v xml:space="preserve">MDR TB-8: Количество случаев ШЛУ ТБ, взятых на лечение		</v>
      </c>
      <c r="C54" s="1022"/>
      <c r="D54" s="1023"/>
      <c r="E54" s="335">
        <v>53</v>
      </c>
      <c r="F54" s="338" t="s">
        <v>434</v>
      </c>
      <c r="G54" s="1024">
        <v>1.02</v>
      </c>
      <c r="H54" s="1025"/>
      <c r="I54" s="1025"/>
      <c r="J54" s="1025"/>
      <c r="K54" s="1026"/>
      <c r="L54" s="1042" t="s">
        <v>435</v>
      </c>
      <c r="M54" s="1042"/>
      <c r="N54" s="1042"/>
      <c r="O54" s="1042"/>
      <c r="P54" s="1042"/>
      <c r="Q54" s="1042"/>
      <c r="AH54" s="67"/>
      <c r="AI54" s="67"/>
    </row>
    <row r="55" spans="1:35" ht="98.25" customHeight="1">
      <c r="A55" s="3"/>
      <c r="B55" s="1021" t="str">
        <f>+'Ввод данных'!A217</f>
        <v xml:space="preserve">Процент и количество пациентов с симптомами или подозрениями на ТБ, обследованных методом Xpert MTB/RIF и подтвержденным активным ТБ  </v>
      </c>
      <c r="C55" s="1022"/>
      <c r="D55" s="1023"/>
      <c r="E55" s="336" t="s">
        <v>436</v>
      </c>
      <c r="F55" s="337" t="s">
        <v>437</v>
      </c>
      <c r="G55" s="1027">
        <v>1.01</v>
      </c>
      <c r="H55" s="1028"/>
      <c r="I55" s="1028"/>
      <c r="J55" s="1028"/>
      <c r="K55" s="1029"/>
      <c r="L55" s="1042" t="s">
        <v>438</v>
      </c>
      <c r="M55" s="1042"/>
      <c r="N55" s="1042"/>
      <c r="O55" s="1042"/>
      <c r="P55" s="1042"/>
      <c r="Q55" s="1042"/>
      <c r="AH55" s="67"/>
      <c r="AI55" s="67"/>
    </row>
    <row r="56" spans="1:35" ht="22.5" customHeight="1">
      <c r="A56" s="3"/>
      <c r="B56" s="1035"/>
      <c r="C56" s="1035"/>
      <c r="D56" s="1035"/>
      <c r="E56" s="1035"/>
      <c r="F56" s="1034"/>
      <c r="G56" s="1034"/>
      <c r="H56" s="1034"/>
      <c r="I56" s="1034"/>
      <c r="J56" s="1034"/>
      <c r="K56" s="1034"/>
      <c r="L56" s="1043"/>
      <c r="M56" s="1043"/>
      <c r="N56" s="1043"/>
      <c r="O56" s="1043"/>
      <c r="P56" s="1043"/>
      <c r="AH56" s="67"/>
      <c r="AI56" s="67"/>
    </row>
    <row r="57" spans="1:35" ht="22.5" customHeight="1">
      <c r="A57" s="3"/>
      <c r="B57" s="1030"/>
      <c r="C57" s="1030"/>
      <c r="D57" s="1030"/>
      <c r="E57" s="1031"/>
      <c r="F57" s="1032"/>
      <c r="G57" s="1033"/>
      <c r="H57" s="1033"/>
      <c r="I57" s="1033"/>
      <c r="J57" s="1033"/>
      <c r="K57" s="1031"/>
      <c r="L57" s="1032"/>
      <c r="M57" s="1033"/>
      <c r="N57" s="1033"/>
      <c r="O57" s="1033"/>
      <c r="P57" s="1033"/>
      <c r="Y57" s="67"/>
      <c r="Z57" s="67"/>
      <c r="AA57" s="67"/>
      <c r="AB57" s="67"/>
      <c r="AC57" s="67"/>
      <c r="AD57" s="67"/>
      <c r="AE57" s="67"/>
      <c r="AF57" s="67"/>
      <c r="AG57" s="67"/>
      <c r="AH57" s="67"/>
      <c r="AI57" s="67"/>
    </row>
    <row r="58" spans="1:35">
      <c r="A58" s="3"/>
      <c r="B58" s="190"/>
      <c r="C58" s="190"/>
      <c r="D58" s="190"/>
      <c r="E58" s="190"/>
      <c r="F58" s="190"/>
      <c r="G58" s="190"/>
      <c r="H58" s="191"/>
      <c r="I58" s="190"/>
      <c r="J58" s="190"/>
      <c r="K58" s="190"/>
      <c r="L58" s="190"/>
      <c r="M58" s="190"/>
      <c r="N58" s="190"/>
      <c r="O58" s="190"/>
      <c r="P58" s="190"/>
      <c r="Y58" s="67"/>
      <c r="Z58" s="67"/>
      <c r="AA58" s="67"/>
      <c r="AB58" s="67"/>
      <c r="AC58" s="67"/>
      <c r="AD58" s="67"/>
      <c r="AE58" s="67"/>
      <c r="AF58" s="67"/>
      <c r="AG58" s="67"/>
      <c r="AH58" s="67"/>
      <c r="AI58" s="67"/>
    </row>
    <row r="59" spans="1:35">
      <c r="A59" s="3"/>
      <c r="B59" s="1020"/>
      <c r="C59" s="1020"/>
      <c r="D59" s="1020"/>
      <c r="E59" s="1020"/>
      <c r="F59" s="1020"/>
      <c r="G59" s="1020"/>
      <c r="H59" s="1020"/>
      <c r="I59" s="1020"/>
      <c r="J59" s="1020"/>
      <c r="K59" s="1020"/>
      <c r="L59" s="190"/>
      <c r="M59" s="190"/>
      <c r="N59" s="190"/>
      <c r="O59" s="190"/>
      <c r="P59" s="190"/>
      <c r="Y59" s="67"/>
      <c r="Z59" s="67"/>
      <c r="AA59" s="67"/>
      <c r="AB59" s="67"/>
      <c r="AC59" s="67"/>
      <c r="AD59" s="67"/>
      <c r="AE59" s="67"/>
      <c r="AF59" s="67"/>
      <c r="AG59" s="67"/>
      <c r="AH59" s="67"/>
      <c r="AI59" s="67"/>
    </row>
    <row r="60" spans="1:35">
      <c r="A60" s="3"/>
      <c r="B60" s="1020"/>
      <c r="C60" s="1020"/>
      <c r="D60" s="1020"/>
      <c r="E60" s="1020"/>
      <c r="F60" s="1020"/>
      <c r="G60" s="1020"/>
      <c r="H60" s="1020"/>
      <c r="I60" s="1020"/>
      <c r="J60" s="1020"/>
      <c r="K60" s="1020"/>
      <c r="L60" s="190"/>
      <c r="M60" s="190"/>
      <c r="N60" s="190"/>
      <c r="O60" s="190"/>
      <c r="P60" s="190"/>
      <c r="S60" s="67"/>
      <c r="T60" s="67"/>
      <c r="U60" s="67"/>
      <c r="V60" s="67"/>
      <c r="W60" s="67"/>
      <c r="X60" s="67"/>
      <c r="Y60" s="67"/>
      <c r="Z60" s="67"/>
      <c r="AA60" s="67"/>
      <c r="AB60" s="67"/>
      <c r="AC60" s="67"/>
      <c r="AD60" s="67"/>
      <c r="AE60" s="67"/>
      <c r="AF60" s="67"/>
      <c r="AG60" s="67"/>
      <c r="AH60" s="67"/>
      <c r="AI60" s="67"/>
    </row>
    <row r="61" spans="1:35">
      <c r="A61" s="3"/>
      <c r="B61" s="3"/>
      <c r="C61" s="3"/>
      <c r="D61" s="3"/>
      <c r="E61" s="3"/>
      <c r="F61" s="3"/>
      <c r="G61" s="3"/>
      <c r="H61" s="3"/>
      <c r="I61" s="90"/>
      <c r="J61" s="90"/>
      <c r="K61" s="90"/>
      <c r="L61" s="3"/>
      <c r="M61" s="3"/>
      <c r="N61" s="3"/>
      <c r="O61" s="3"/>
      <c r="P61" s="3"/>
      <c r="S61" s="67"/>
      <c r="T61" s="67"/>
      <c r="U61" s="67"/>
      <c r="V61" s="67"/>
      <c r="W61" s="67"/>
      <c r="X61" s="67"/>
      <c r="Y61" s="67"/>
      <c r="Z61" s="67"/>
      <c r="AA61" s="67"/>
      <c r="AB61" s="67"/>
      <c r="AC61" s="67"/>
      <c r="AD61" s="67"/>
      <c r="AE61" s="67"/>
      <c r="AF61" s="67"/>
      <c r="AG61" s="67"/>
      <c r="AH61" s="67"/>
      <c r="AI61" s="67"/>
    </row>
    <row r="62" spans="1:35">
      <c r="A62" s="3"/>
      <c r="B62" s="3"/>
      <c r="C62" s="3"/>
      <c r="D62" s="3"/>
      <c r="E62" s="3"/>
      <c r="F62" s="3"/>
      <c r="G62" s="3"/>
      <c r="H62" s="3"/>
      <c r="I62" s="117"/>
      <c r="J62" s="118"/>
      <c r="K62" s="118"/>
      <c r="L62" s="3"/>
      <c r="M62" s="3"/>
      <c r="N62" s="3"/>
      <c r="O62" s="3"/>
      <c r="P62" s="3"/>
      <c r="S62" s="67"/>
      <c r="T62" s="67"/>
      <c r="U62" s="67"/>
      <c r="V62" s="67"/>
      <c r="W62" s="67"/>
      <c r="X62" s="67"/>
      <c r="Y62" s="67"/>
      <c r="Z62" s="67"/>
      <c r="AA62" s="67"/>
      <c r="AB62" s="67"/>
      <c r="AC62" s="67"/>
      <c r="AD62" s="67"/>
      <c r="AE62" s="67"/>
      <c r="AF62" s="67"/>
      <c r="AG62" s="67"/>
      <c r="AH62" s="67"/>
      <c r="AI62" s="67"/>
    </row>
    <row r="63" spans="1:35">
      <c r="A63" s="3"/>
      <c r="B63" s="3"/>
      <c r="C63" s="3"/>
      <c r="D63" s="3"/>
      <c r="E63" s="3"/>
      <c r="F63" s="3"/>
      <c r="G63" s="3"/>
      <c r="H63" s="3"/>
      <c r="I63" s="119"/>
      <c r="J63" s="120"/>
      <c r="K63" s="92"/>
      <c r="L63" s="3"/>
      <c r="M63" s="3"/>
      <c r="N63" s="3"/>
      <c r="O63" s="3"/>
      <c r="P63" s="3"/>
      <c r="S63" s="67"/>
      <c r="T63" s="67"/>
      <c r="U63" s="67"/>
      <c r="V63" s="67"/>
      <c r="W63" s="67"/>
      <c r="X63" s="67"/>
      <c r="Y63" s="67"/>
      <c r="Z63" s="67"/>
      <c r="AA63" s="67"/>
      <c r="AB63" s="67"/>
      <c r="AC63" s="67"/>
      <c r="AD63" s="67"/>
      <c r="AE63" s="67"/>
      <c r="AF63" s="67"/>
      <c r="AG63" s="67"/>
      <c r="AH63" s="67"/>
      <c r="AI63" s="67"/>
    </row>
    <row r="64" spans="1:35">
      <c r="A64" s="3"/>
      <c r="B64" s="3"/>
      <c r="C64" s="3"/>
      <c r="D64" s="3"/>
      <c r="E64" s="3"/>
      <c r="F64" s="3"/>
      <c r="G64" s="3"/>
      <c r="H64" s="3"/>
      <c r="I64" s="121"/>
      <c r="J64" s="120"/>
      <c r="K64" s="92"/>
      <c r="L64" s="3"/>
      <c r="M64" s="3"/>
      <c r="N64" s="3"/>
      <c r="O64" s="3"/>
      <c r="P64" s="3"/>
      <c r="S64" s="67"/>
      <c r="T64" s="67"/>
      <c r="U64" s="67"/>
      <c r="V64" s="67"/>
      <c r="W64" s="67"/>
      <c r="X64" s="67"/>
      <c r="Y64" s="67"/>
      <c r="Z64" s="67"/>
      <c r="AA64" s="67"/>
      <c r="AB64" s="67"/>
      <c r="AC64" s="67"/>
      <c r="AD64" s="67"/>
      <c r="AE64" s="67"/>
      <c r="AF64" s="67"/>
      <c r="AG64" s="67"/>
      <c r="AH64" s="67"/>
      <c r="AI64" s="67"/>
    </row>
    <row r="65" spans="1:35">
      <c r="A65" s="3"/>
      <c r="B65" s="3"/>
      <c r="C65" s="3"/>
      <c r="D65" s="3"/>
      <c r="E65" s="3"/>
      <c r="F65" s="3"/>
      <c r="G65" s="3"/>
      <c r="H65" s="3"/>
      <c r="I65" s="119"/>
      <c r="J65" s="120"/>
      <c r="K65" s="92"/>
      <c r="L65" s="3"/>
      <c r="M65" s="3"/>
      <c r="N65" s="3"/>
      <c r="O65" s="3"/>
      <c r="P65" s="3"/>
      <c r="S65" s="67"/>
      <c r="T65" s="67"/>
      <c r="U65" s="67"/>
      <c r="V65" s="67"/>
      <c r="W65" s="67"/>
      <c r="X65" s="67"/>
      <c r="Y65" s="67"/>
      <c r="Z65" s="67"/>
      <c r="AA65" s="67"/>
      <c r="AB65" s="67"/>
      <c r="AC65" s="67"/>
      <c r="AD65" s="67"/>
      <c r="AE65" s="67"/>
      <c r="AF65" s="67"/>
      <c r="AG65" s="67"/>
      <c r="AH65" s="67"/>
      <c r="AI65" s="67"/>
    </row>
    <row r="66" spans="1:35">
      <c r="A66" s="3"/>
      <c r="B66" s="3"/>
      <c r="C66" s="3"/>
      <c r="D66" s="3"/>
      <c r="E66" s="3"/>
      <c r="F66" s="3"/>
      <c r="G66" s="3"/>
      <c r="H66" s="3"/>
      <c r="I66" s="3"/>
      <c r="J66" s="3"/>
      <c r="K66" s="3"/>
      <c r="L66" s="3"/>
      <c r="M66" s="3"/>
      <c r="N66" s="3"/>
      <c r="O66" s="3"/>
      <c r="P66" s="3"/>
      <c r="S66" s="67"/>
      <c r="T66" s="67"/>
      <c r="U66" s="67"/>
      <c r="V66" s="67"/>
      <c r="W66" s="67"/>
      <c r="X66" s="67"/>
      <c r="Y66" s="67"/>
      <c r="Z66" s="67"/>
      <c r="AA66" s="67"/>
      <c r="AB66" s="67"/>
      <c r="AC66" s="67"/>
      <c r="AD66" s="67"/>
      <c r="AE66" s="67"/>
      <c r="AF66" s="67"/>
      <c r="AG66" s="67"/>
      <c r="AH66" s="67"/>
      <c r="AI66" s="67"/>
    </row>
    <row r="67" spans="1:35">
      <c r="A67" s="3"/>
      <c r="B67" s="3"/>
      <c r="C67" s="3"/>
      <c r="D67" s="3"/>
      <c r="E67" s="3"/>
      <c r="F67" s="3"/>
      <c r="G67" s="3"/>
      <c r="H67" s="3"/>
      <c r="I67" s="3"/>
      <c r="J67" s="3"/>
      <c r="K67" s="3"/>
      <c r="L67" s="3"/>
      <c r="M67" s="3"/>
      <c r="N67" s="3"/>
      <c r="O67" s="3"/>
      <c r="P67" s="3"/>
      <c r="S67" s="67"/>
      <c r="T67" s="67"/>
      <c r="U67" s="67"/>
      <c r="V67" s="67"/>
      <c r="W67" s="67"/>
      <c r="X67" s="67"/>
      <c r="Y67" s="67"/>
      <c r="Z67" s="67"/>
      <c r="AA67" s="67"/>
      <c r="AB67" s="67"/>
      <c r="AC67" s="67"/>
      <c r="AD67" s="67"/>
      <c r="AE67" s="67"/>
      <c r="AF67" s="67"/>
      <c r="AG67" s="67"/>
      <c r="AH67" s="67"/>
      <c r="AI67" s="67"/>
    </row>
    <row r="68" spans="1:35">
      <c r="A68" s="3"/>
      <c r="B68" s="3"/>
      <c r="C68" s="3"/>
      <c r="D68" s="3"/>
      <c r="E68" s="3"/>
      <c r="F68" s="3"/>
      <c r="G68" s="3"/>
      <c r="H68" s="3"/>
      <c r="I68" s="3"/>
      <c r="J68" s="3"/>
      <c r="K68" s="3"/>
      <c r="L68" s="3"/>
      <c r="M68" s="3"/>
      <c r="N68" s="3"/>
      <c r="O68" s="3"/>
      <c r="P68" s="3"/>
      <c r="S68" s="60"/>
      <c r="T68" s="60"/>
      <c r="U68" s="60"/>
      <c r="V68" s="60"/>
      <c r="W68" s="60"/>
      <c r="X68" s="60"/>
      <c r="Y68" s="60"/>
      <c r="Z68" s="60"/>
      <c r="AA68" s="60"/>
      <c r="AB68" s="60"/>
    </row>
    <row r="69" spans="1:35">
      <c r="S69" s="60"/>
      <c r="T69" s="60"/>
      <c r="U69" s="60"/>
      <c r="V69" s="60"/>
      <c r="W69" s="60"/>
      <c r="X69" s="60"/>
      <c r="Y69" s="60"/>
      <c r="Z69" s="60"/>
      <c r="AA69" s="60"/>
      <c r="AB69" s="60"/>
    </row>
    <row r="70" spans="1:35">
      <c r="S70" s="60"/>
      <c r="T70" s="60"/>
      <c r="U70" s="60"/>
      <c r="V70" s="60"/>
      <c r="W70" s="60"/>
      <c r="X70" s="60"/>
      <c r="Y70" s="60"/>
      <c r="Z70" s="60"/>
      <c r="AA70" s="60"/>
      <c r="AB70" s="60"/>
    </row>
    <row r="71" spans="1:35">
      <c r="S71" s="60"/>
      <c r="T71" s="60"/>
      <c r="U71" s="60"/>
      <c r="V71" s="60"/>
      <c r="W71" s="60"/>
      <c r="X71" s="60"/>
      <c r="Y71" s="60"/>
      <c r="Z71" s="60"/>
      <c r="AA71" s="60"/>
      <c r="AB71" s="60"/>
    </row>
    <row r="72" spans="1:35">
      <c r="S72" s="60"/>
      <c r="T72" s="60"/>
      <c r="U72" s="60"/>
      <c r="V72" s="60"/>
      <c r="W72" s="60"/>
      <c r="X72" s="60"/>
      <c r="Y72" s="60"/>
      <c r="Z72" s="60"/>
      <c r="AA72" s="60"/>
      <c r="AB72" s="60"/>
    </row>
  </sheetData>
  <mergeCells count="97">
    <mergeCell ref="L31:Q31"/>
    <mergeCell ref="C37:E37"/>
    <mergeCell ref="G37:K37"/>
    <mergeCell ref="L32:Q32"/>
    <mergeCell ref="B34:D34"/>
    <mergeCell ref="G34:K34"/>
    <mergeCell ref="L34:Q34"/>
    <mergeCell ref="F35:M35"/>
    <mergeCell ref="M37:Q37"/>
    <mergeCell ref="B33:D33"/>
    <mergeCell ref="G33:K33"/>
    <mergeCell ref="L33:Q33"/>
    <mergeCell ref="G32:K32"/>
    <mergeCell ref="B32:D32"/>
    <mergeCell ref="L49:Q49"/>
    <mergeCell ref="L55:Q55"/>
    <mergeCell ref="G50:K50"/>
    <mergeCell ref="C3:D3"/>
    <mergeCell ref="E4:L4"/>
    <mergeCell ref="B36:E36"/>
    <mergeCell ref="F36:K36"/>
    <mergeCell ref="I21:J21"/>
    <mergeCell ref="L21:Q21"/>
    <mergeCell ref="B22:D22"/>
    <mergeCell ref="G22:K22"/>
    <mergeCell ref="L22:Q22"/>
    <mergeCell ref="B23:D23"/>
    <mergeCell ref="G23:K23"/>
    <mergeCell ref="L23:Q23"/>
    <mergeCell ref="L28:Q28"/>
    <mergeCell ref="G49:H49"/>
    <mergeCell ref="I49:J49"/>
    <mergeCell ref="E48:K48"/>
    <mergeCell ref="B49:D49"/>
    <mergeCell ref="B50:D50"/>
    <mergeCell ref="B51:D51"/>
    <mergeCell ref="G52:K52"/>
    <mergeCell ref="B53:D53"/>
    <mergeCell ref="L57:P57"/>
    <mergeCell ref="L50:Q50"/>
    <mergeCell ref="L51:Q51"/>
    <mergeCell ref="L52:Q52"/>
    <mergeCell ref="L56:P56"/>
    <mergeCell ref="L54:Q54"/>
    <mergeCell ref="L53:Q53"/>
    <mergeCell ref="G53:K53"/>
    <mergeCell ref="L29:Q29"/>
    <mergeCell ref="G30:K30"/>
    <mergeCell ref="L30:Q30"/>
    <mergeCell ref="G51:K51"/>
    <mergeCell ref="B59:D60"/>
    <mergeCell ref="E59:G60"/>
    <mergeCell ref="H59:K60"/>
    <mergeCell ref="B54:D54"/>
    <mergeCell ref="B55:D55"/>
    <mergeCell ref="G54:K54"/>
    <mergeCell ref="G55:K55"/>
    <mergeCell ref="B57:E57"/>
    <mergeCell ref="F57:K57"/>
    <mergeCell ref="F56:K56"/>
    <mergeCell ref="B56:E56"/>
    <mergeCell ref="B52:D52"/>
    <mergeCell ref="B29:D29"/>
    <mergeCell ref="B31:D31"/>
    <mergeCell ref="G29:K29"/>
    <mergeCell ref="B30:D30"/>
    <mergeCell ref="G31:K31"/>
    <mergeCell ref="G28:K28"/>
    <mergeCell ref="L27:Q27"/>
    <mergeCell ref="B28:D28"/>
    <mergeCell ref="B25:D25"/>
    <mergeCell ref="G21:H21"/>
    <mergeCell ref="G25:K25"/>
    <mergeCell ref="L25:Q25"/>
    <mergeCell ref="B26:D26"/>
    <mergeCell ref="G26:K26"/>
    <mergeCell ref="L26:Q26"/>
    <mergeCell ref="G24:K24"/>
    <mergeCell ref="L24:Q24"/>
    <mergeCell ref="B27:D27"/>
    <mergeCell ref="G27:K27"/>
    <mergeCell ref="B2:Q2"/>
    <mergeCell ref="O3:P3"/>
    <mergeCell ref="D5:N5"/>
    <mergeCell ref="L36:Q36"/>
    <mergeCell ref="E3:K3"/>
    <mergeCell ref="C4:D4"/>
    <mergeCell ref="E6:L6"/>
    <mergeCell ref="B8:E8"/>
    <mergeCell ref="F8:K8"/>
    <mergeCell ref="L8:Q8"/>
    <mergeCell ref="C9:E9"/>
    <mergeCell ref="G9:K9"/>
    <mergeCell ref="M9:Q9"/>
    <mergeCell ref="E20:K20"/>
    <mergeCell ref="B24:D24"/>
    <mergeCell ref="B21:D21"/>
  </mergeCells>
  <phoneticPr fontId="30" type="noConversion"/>
  <conditionalFormatting sqref="C4:D4">
    <cfRule type="cellIs" dxfId="56" priority="251" stopIfTrue="1" operator="equal">
      <formula>"C"</formula>
    </cfRule>
    <cfRule type="cellIs" dxfId="55" priority="252" stopIfTrue="1" operator="equal">
      <formula>"B2"</formula>
    </cfRule>
    <cfRule type="cellIs" dxfId="54" priority="253" stopIfTrue="1" operator="equal">
      <formula>"B1"</formula>
    </cfRule>
  </conditionalFormatting>
  <conditionalFormatting sqref="G51:G55">
    <cfRule type="cellIs" dxfId="53" priority="79" stopIfTrue="1" operator="between">
      <formula>0</formula>
      <formula>0.599</formula>
    </cfRule>
    <cfRule type="cellIs" dxfId="52" priority="80" stopIfTrue="1" operator="between">
      <formula>0.6</formula>
      <formula>0.899</formula>
    </cfRule>
    <cfRule type="cellIs" dxfId="51" priority="81" stopIfTrue="1" operator="greaterThanOrEqual">
      <formula>0.9</formula>
    </cfRule>
  </conditionalFormatting>
  <conditionalFormatting sqref="G50">
    <cfRule type="cellIs" dxfId="50" priority="73" stopIfTrue="1" operator="between">
      <formula>0</formula>
      <formula>0.599</formula>
    </cfRule>
    <cfRule type="cellIs" dxfId="49" priority="74" stopIfTrue="1" operator="between">
      <formula>0.6</formula>
      <formula>0.899</formula>
    </cfRule>
    <cfRule type="cellIs" dxfId="48" priority="75" stopIfTrue="1" operator="greaterThanOrEqual">
      <formula>0.9</formula>
    </cfRule>
  </conditionalFormatting>
  <conditionalFormatting sqref="G50:K50">
    <cfRule type="cellIs" dxfId="47" priority="70" stopIfTrue="1" operator="greaterThan">
      <formula>0.9</formula>
    </cfRule>
    <cfRule type="cellIs" dxfId="46" priority="71" stopIfTrue="1" operator="between">
      <formula>0.6</formula>
      <formula>0.89</formula>
    </cfRule>
    <cfRule type="cellIs" dxfId="45" priority="72" stopIfTrue="1" operator="lessThan">
      <formula>0.59</formula>
    </cfRule>
  </conditionalFormatting>
  <conditionalFormatting sqref="G51:K55">
    <cfRule type="cellIs" dxfId="44" priority="76" stopIfTrue="1" operator="greaterThan">
      <formula>0.9</formula>
    </cfRule>
    <cfRule type="cellIs" dxfId="43" priority="77" stopIfTrue="1" operator="between">
      <formula>0.6</formula>
      <formula>0.89</formula>
    </cfRule>
    <cfRule type="cellIs" dxfId="42" priority="78" stopIfTrue="1" operator="lessThan">
      <formula>0.59</formula>
    </cfRule>
  </conditionalFormatting>
  <conditionalFormatting sqref="G22 G25">
    <cfRule type="cellIs" dxfId="41" priority="67" stopIfTrue="1" operator="between">
      <formula>0</formula>
      <formula>0.599</formula>
    </cfRule>
    <cfRule type="cellIs" dxfId="40" priority="68" stopIfTrue="1" operator="between">
      <formula>0.6</formula>
      <formula>0.899</formula>
    </cfRule>
    <cfRule type="cellIs" dxfId="39" priority="69" stopIfTrue="1" operator="greaterThanOrEqual">
      <formula>0.9</formula>
    </cfRule>
  </conditionalFormatting>
  <conditionalFormatting sqref="G33">
    <cfRule type="cellIs" dxfId="38" priority="64" stopIfTrue="1" operator="between">
      <formula>0</formula>
      <formula>0.599</formula>
    </cfRule>
    <cfRule type="cellIs" dxfId="37" priority="65" stopIfTrue="1" operator="between">
      <formula>0.6</formula>
      <formula>0.899</formula>
    </cfRule>
    <cfRule type="cellIs" dxfId="36" priority="66" stopIfTrue="1" operator="greaterThanOrEqual">
      <formula>0.9</formula>
    </cfRule>
  </conditionalFormatting>
  <conditionalFormatting sqref="G23">
    <cfRule type="cellIs" dxfId="35" priority="58" stopIfTrue="1" operator="between">
      <formula>0</formula>
      <formula>0.599</formula>
    </cfRule>
    <cfRule type="cellIs" dxfId="34" priority="59" stopIfTrue="1" operator="between">
      <formula>0.6</formula>
      <formula>0.899</formula>
    </cfRule>
    <cfRule type="cellIs" dxfId="33" priority="60" stopIfTrue="1" operator="greaterThanOrEqual">
      <formula>0.9</formula>
    </cfRule>
  </conditionalFormatting>
  <conditionalFormatting sqref="G26">
    <cfRule type="cellIs" dxfId="32" priority="52" stopIfTrue="1" operator="between">
      <formula>0</formula>
      <formula>0.599</formula>
    </cfRule>
    <cfRule type="cellIs" dxfId="31" priority="53" stopIfTrue="1" operator="between">
      <formula>0.6</formula>
      <formula>0.899</formula>
    </cfRule>
    <cfRule type="cellIs" dxfId="30" priority="54" stopIfTrue="1" operator="greaterThanOrEqual">
      <formula>0.9</formula>
    </cfRule>
  </conditionalFormatting>
  <conditionalFormatting sqref="G27">
    <cfRule type="cellIs" dxfId="29" priority="49" stopIfTrue="1" operator="between">
      <formula>0</formula>
      <formula>0.599</formula>
    </cfRule>
    <cfRule type="cellIs" dxfId="28" priority="50" stopIfTrue="1" operator="between">
      <formula>0.6</formula>
      <formula>0.899</formula>
    </cfRule>
    <cfRule type="cellIs" dxfId="27" priority="51" stopIfTrue="1" operator="greaterThanOrEqual">
      <formula>0.9</formula>
    </cfRule>
  </conditionalFormatting>
  <conditionalFormatting sqref="G28">
    <cfRule type="cellIs" dxfId="26" priority="46" stopIfTrue="1" operator="between">
      <formula>0</formula>
      <formula>0.599</formula>
    </cfRule>
    <cfRule type="cellIs" dxfId="25" priority="47" stopIfTrue="1" operator="between">
      <formula>0.6</formula>
      <formula>0.899</formula>
    </cfRule>
    <cfRule type="cellIs" dxfId="24" priority="48" stopIfTrue="1" operator="greaterThanOrEqual">
      <formula>0.9</formula>
    </cfRule>
  </conditionalFormatting>
  <conditionalFormatting sqref="G29">
    <cfRule type="cellIs" dxfId="23" priority="43" stopIfTrue="1" operator="between">
      <formula>0</formula>
      <formula>0.599</formula>
    </cfRule>
    <cfRule type="cellIs" dxfId="22" priority="44" stopIfTrue="1" operator="between">
      <formula>0.6</formula>
      <formula>0.899</formula>
    </cfRule>
    <cfRule type="cellIs" dxfId="21" priority="45" stopIfTrue="1" operator="greaterThanOrEqual">
      <formula>0.9</formula>
    </cfRule>
  </conditionalFormatting>
  <conditionalFormatting sqref="G31">
    <cfRule type="cellIs" dxfId="20" priority="40" stopIfTrue="1" operator="between">
      <formula>0</formula>
      <formula>0.599</formula>
    </cfRule>
    <cfRule type="cellIs" dxfId="19" priority="41" stopIfTrue="1" operator="between">
      <formula>0.6</formula>
      <formula>0.899</formula>
    </cfRule>
    <cfRule type="cellIs" dxfId="18" priority="42" stopIfTrue="1" operator="greaterThanOrEqual">
      <formula>0.9</formula>
    </cfRule>
  </conditionalFormatting>
  <conditionalFormatting sqref="G32">
    <cfRule type="cellIs" dxfId="17" priority="37" stopIfTrue="1" operator="between">
      <formula>0</formula>
      <formula>0.599</formula>
    </cfRule>
    <cfRule type="cellIs" dxfId="16" priority="38" stopIfTrue="1" operator="between">
      <formula>0.6</formula>
      <formula>0.899</formula>
    </cfRule>
    <cfRule type="cellIs" dxfId="15" priority="39" stopIfTrue="1" operator="greaterThanOrEqual">
      <formula>0.9</formula>
    </cfRule>
  </conditionalFormatting>
  <conditionalFormatting sqref="G30">
    <cfRule type="cellIs" dxfId="14" priority="31" stopIfTrue="1" operator="between">
      <formula>0</formula>
      <formula>0.599</formula>
    </cfRule>
    <cfRule type="cellIs" dxfId="13" priority="32" stopIfTrue="1" operator="between">
      <formula>0.6</formula>
      <formula>0.899</formula>
    </cfRule>
    <cfRule type="cellIs" dxfId="12" priority="33" stopIfTrue="1" operator="greaterThanOrEqual">
      <formula>0.9</formula>
    </cfRule>
  </conditionalFormatting>
  <conditionalFormatting sqref="G34">
    <cfRule type="cellIs" dxfId="11" priority="7" stopIfTrue="1" operator="between">
      <formula>0</formula>
      <formula>0.599</formula>
    </cfRule>
    <cfRule type="cellIs" dxfId="10" priority="8" stopIfTrue="1" operator="between">
      <formula>0.6</formula>
      <formula>0.899</formula>
    </cfRule>
    <cfRule type="cellIs" dxfId="9" priority="9" stopIfTrue="1" operator="greaterThanOrEqual">
      <formula>0.9</formula>
    </cfRule>
  </conditionalFormatting>
  <conditionalFormatting sqref="G24">
    <cfRule type="cellIs" dxfId="8" priority="1" stopIfTrue="1" operator="between">
      <formula>0</formula>
      <formula>0.599</formula>
    </cfRule>
    <cfRule type="cellIs" dxfId="7" priority="2" stopIfTrue="1" operator="between">
      <formula>0.6</formula>
      <formula>0.899</formula>
    </cfRule>
    <cfRule type="cellIs" dxfId="6" priority="3" stopIfTrue="1" operator="greaterThanOrEqual">
      <formula>0.9</formula>
    </cfRule>
  </conditionalFormatting>
  <pageMargins left="0.70866141732283472" right="0.70866141732283472" top="0.74803149606299213" bottom="0.74803149606299213" header="0.31496062992125984" footer="0.31496062992125984"/>
  <pageSetup paperSize="8" scale="87" orientation="landscape" r:id="rId1"/>
  <headerFooter alignWithMargins="0">
    <oddFooter>&amp;L&amp;F&amp;C&amp;A&amp;RV1.0          &amp;D</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indexed="27"/>
  </sheetPr>
  <dimension ref="A1:Q42"/>
  <sheetViews>
    <sheetView showGridLines="0" zoomScale="90" zoomScaleNormal="90" workbookViewId="0">
      <selection activeCell="D35" sqref="D35:G35"/>
    </sheetView>
  </sheetViews>
  <sheetFormatPr defaultColWidth="9.140625" defaultRowHeight="11.25"/>
  <cols>
    <col min="1" max="1" width="1.140625" style="28" customWidth="1"/>
    <col min="2" max="2" width="19.28515625" style="28" customWidth="1"/>
    <col min="3" max="3" width="1.140625" style="28" customWidth="1"/>
    <col min="4" max="4" width="17.140625" style="28" customWidth="1"/>
    <col min="5" max="5" width="17.5703125" style="28" customWidth="1"/>
    <col min="6" max="6" width="9.7109375" style="28" customWidth="1"/>
    <col min="7" max="7" width="13" style="28" customWidth="1"/>
    <col min="8" max="8" width="4.28515625" style="28" customWidth="1"/>
    <col min="9" max="9" width="15.85546875" style="28" customWidth="1"/>
    <col min="10" max="10" width="3.5703125" style="28" customWidth="1"/>
    <col min="11" max="11" width="7.5703125" style="29" customWidth="1"/>
    <col min="12" max="12" width="16.7109375" style="28" customWidth="1"/>
    <col min="13" max="13" width="12" style="28" customWidth="1"/>
    <col min="14" max="14" width="5.42578125" style="28" customWidth="1"/>
    <col min="15" max="15" width="2.5703125" style="28" customWidth="1"/>
    <col min="16" max="16384" width="9.140625" style="28"/>
  </cols>
  <sheetData>
    <row r="1" spans="1:17" ht="38.25" customHeight="1">
      <c r="A1" s="122"/>
      <c r="B1" s="122"/>
      <c r="C1" s="122"/>
      <c r="D1" s="122"/>
      <c r="E1" s="122"/>
      <c r="F1" s="122"/>
      <c r="G1" s="122"/>
      <c r="H1" s="122"/>
      <c r="I1" s="122"/>
      <c r="J1" s="122"/>
      <c r="K1" s="123"/>
      <c r="L1" s="122"/>
      <c r="M1" s="122"/>
      <c r="N1" s="122"/>
    </row>
    <row r="2" spans="1:17" customFormat="1" ht="27.75" customHeight="1">
      <c r="A2" s="3"/>
      <c r="B2" s="975" t="str">
        <f>+"Панель показателей:  "&amp;"  "&amp;IF(+'Ввод данных'!B4="Выберите","",'Ввод данных'!B4&amp;" - ")&amp;IF('Ввод данных'!F6="Выберите","",'Ввод данных'!F6)</f>
        <v>Панель показателей:    Кыргызстан - ВИЧ/СПИД/ТБ</v>
      </c>
      <c r="C2" s="975"/>
      <c r="D2" s="975"/>
      <c r="E2" s="975"/>
      <c r="F2" s="975"/>
      <c r="G2" s="975"/>
      <c r="H2" s="975"/>
      <c r="I2" s="975"/>
      <c r="J2" s="975"/>
      <c r="K2" s="975"/>
      <c r="L2" s="975"/>
      <c r="M2" s="975"/>
      <c r="N2" s="975"/>
      <c r="O2" s="975"/>
      <c r="P2" s="975"/>
      <c r="Q2" s="975"/>
    </row>
    <row r="3" spans="1:17" customFormat="1" ht="18.75">
      <c r="A3" s="3"/>
      <c r="B3" s="628">
        <f>+IF('Ввод данных'!F8="Выберите","",'Ввод данных'!F8)</f>
        <v>0</v>
      </c>
      <c r="C3" s="945"/>
      <c r="D3" s="945"/>
      <c r="E3" s="977"/>
      <c r="F3" s="977"/>
      <c r="G3" s="977"/>
      <c r="H3" s="977"/>
      <c r="I3" s="977"/>
      <c r="J3" s="977"/>
      <c r="K3" s="977"/>
      <c r="L3" s="628" t="str">
        <f>+'Ввод данных'!A16</f>
        <v>Отчетный период</v>
      </c>
      <c r="M3" s="170" t="str">
        <f>+'Ввод данных'!B16</f>
        <v>P2</v>
      </c>
      <c r="N3" s="170"/>
      <c r="O3" s="28"/>
    </row>
    <row r="4" spans="1:17" customFormat="1" ht="15">
      <c r="A4" s="3"/>
      <c r="B4" s="320" t="str">
        <f>+'Ввод данных'!A12</f>
        <v>Последняя оценка:</v>
      </c>
      <c r="C4" s="978" t="str">
        <f>+IF('Ввод данных'!B12="Выберите","",'Ввод данных'!B12)</f>
        <v>A1</v>
      </c>
      <c r="D4" s="978"/>
      <c r="E4" s="944" t="str">
        <f>+'Ввод данных'!B8</f>
        <v>ПРООН</v>
      </c>
      <c r="F4" s="944"/>
      <c r="G4" s="944"/>
      <c r="H4" s="944"/>
      <c r="I4" s="944"/>
      <c r="J4" s="944"/>
      <c r="K4" s="944"/>
      <c r="L4" s="628" t="str">
        <f>+'Ввод данных'!C16</f>
        <v>с:</v>
      </c>
      <c r="M4" s="171">
        <f>+IF(ISBLANK('Ввод данных'!D16),"",'Ввод данных'!D16)</f>
        <v>43466</v>
      </c>
      <c r="N4" s="171"/>
      <c r="O4" s="28"/>
    </row>
    <row r="5" spans="1:17" customFormat="1" ht="18.75" customHeight="1">
      <c r="A5" s="3"/>
      <c r="B5" s="628"/>
      <c r="C5" s="628"/>
      <c r="D5" s="108"/>
      <c r="E5" s="968"/>
      <c r="F5" s="968"/>
      <c r="G5" s="968"/>
      <c r="H5" s="968"/>
      <c r="I5" s="968"/>
      <c r="J5" s="968"/>
      <c r="K5" s="968"/>
      <c r="L5" s="628" t="str">
        <f>+'Ввод данных'!E16</f>
        <v>до:</v>
      </c>
      <c r="M5" s="171">
        <f>+IF(ISBLANK('Ввод данных'!F16),"",'Ввод данных'!F16)</f>
        <v>43646</v>
      </c>
      <c r="N5" s="171"/>
    </row>
    <row r="6" spans="1:17" customFormat="1" ht="22.5" customHeight="1">
      <c r="A6" s="3"/>
      <c r="B6" s="111"/>
      <c r="C6" s="112"/>
      <c r="D6" s="113"/>
      <c r="E6" s="1094" t="s">
        <v>439</v>
      </c>
      <c r="F6" s="1094"/>
      <c r="G6" s="1094"/>
      <c r="H6" s="1094"/>
      <c r="I6" s="1094"/>
      <c r="J6" s="1094"/>
      <c r="K6" s="1094"/>
      <c r="L6" s="2"/>
      <c r="M6" s="2"/>
      <c r="N6" s="2"/>
    </row>
    <row r="7" spans="1:17" s="30" customFormat="1" ht="4.5" customHeight="1">
      <c r="A7" s="124"/>
      <c r="B7" s="125"/>
      <c r="C7" s="125"/>
      <c r="D7" s="125"/>
      <c r="E7" s="125"/>
      <c r="F7" s="125"/>
      <c r="G7" s="125"/>
      <c r="H7" s="125"/>
      <c r="I7" s="125"/>
      <c r="J7" s="125"/>
      <c r="K7" s="125"/>
      <c r="L7" s="126"/>
      <c r="M7" s="126"/>
      <c r="N7" s="127"/>
    </row>
    <row r="8" spans="1:17" s="30" customFormat="1" ht="21" customHeight="1" thickBot="1">
      <c r="A8" s="124"/>
      <c r="B8" s="1095" t="s">
        <v>440</v>
      </c>
      <c r="C8" s="1095"/>
      <c r="D8" s="1095"/>
      <c r="E8" s="1095"/>
      <c r="F8" s="1095"/>
      <c r="G8" s="1095"/>
      <c r="H8" s="1095"/>
      <c r="I8" s="1095"/>
      <c r="J8" s="1095"/>
      <c r="K8" s="1095"/>
      <c r="L8" s="1095"/>
      <c r="M8" s="1095"/>
      <c r="N8" s="1095"/>
    </row>
    <row r="9" spans="1:17" s="30" customFormat="1" ht="3.75" customHeight="1" thickBot="1">
      <c r="A9" s="124"/>
      <c r="B9" s="125"/>
      <c r="C9" s="125"/>
      <c r="D9" s="125"/>
      <c r="E9" s="125"/>
      <c r="F9" s="125"/>
      <c r="G9" s="125"/>
      <c r="H9" s="125"/>
      <c r="I9" s="125"/>
      <c r="J9" s="125"/>
      <c r="K9" s="125"/>
      <c r="L9" s="126"/>
      <c r="M9" s="126"/>
      <c r="N9" s="127"/>
    </row>
    <row r="10" spans="1:17" s="31" customFormat="1" ht="25.5" customHeight="1" thickBot="1">
      <c r="A10" s="128"/>
      <c r="B10" s="1107" t="s">
        <v>1</v>
      </c>
      <c r="C10" s="1108"/>
      <c r="D10" s="1096" t="s">
        <v>441</v>
      </c>
      <c r="E10" s="1097"/>
      <c r="F10" s="1097"/>
      <c r="G10" s="1098"/>
      <c r="H10" s="131"/>
      <c r="I10" s="1096" t="s">
        <v>439</v>
      </c>
      <c r="J10" s="1097"/>
      <c r="K10" s="1097"/>
      <c r="L10" s="1097"/>
      <c r="M10" s="1097"/>
      <c r="N10" s="1098"/>
    </row>
    <row r="11" spans="1:17" s="31" customFormat="1" ht="28.5" customHeight="1">
      <c r="A11" s="128"/>
      <c r="B11" s="290" t="s">
        <v>442</v>
      </c>
      <c r="C11" s="148"/>
      <c r="D11" s="1101" t="str">
        <f>IF(ISBLANK(Финансирование!C9),"",(Финансирование!C9))</f>
        <v>ГФ в январе и апреле 2019 г. произвел выплату двумя траншами на общую сумму 3 078 027$, что в сумме с выплатами в 2018 составляет сумму всего бюджета за июль 2018-июнь 2019</v>
      </c>
      <c r="E11" s="1102"/>
      <c r="F11" s="1102"/>
      <c r="G11" s="1103"/>
      <c r="H11" s="154"/>
      <c r="I11" s="1109"/>
      <c r="J11" s="1110"/>
      <c r="K11" s="1110"/>
      <c r="L11" s="1110"/>
      <c r="M11" s="1110"/>
      <c r="N11" s="1111"/>
    </row>
    <row r="12" spans="1:17" s="31" customFormat="1" ht="27.75" customHeight="1">
      <c r="A12" s="128"/>
      <c r="B12" s="291" t="s">
        <v>443</v>
      </c>
      <c r="C12" s="149"/>
      <c r="D12" s="1072" t="str">
        <f>IF(ISBLANK(Финансирование!C23),"",(Финансирование!C23))</f>
        <v xml:space="preserve">Расходы  связаны с обеспечением всех направлений деятельности программы по задачам. Объем расходов соответствует актуальной стоимости товаров и услуг. </v>
      </c>
      <c r="E12" s="1072"/>
      <c r="F12" s="1072"/>
      <c r="G12" s="1073"/>
      <c r="H12" s="154"/>
      <c r="I12" s="1069"/>
      <c r="J12" s="1070"/>
      <c r="K12" s="1070"/>
      <c r="L12" s="1070"/>
      <c r="M12" s="1070"/>
      <c r="N12" s="1071"/>
    </row>
    <row r="13" spans="1:17" s="31" customFormat="1" ht="26.25" customHeight="1">
      <c r="A13" s="128"/>
      <c r="B13" s="291" t="s">
        <v>444</v>
      </c>
      <c r="C13" s="149"/>
      <c r="D13" s="1066" t="str">
        <f>IF(ISBLANK(Финансирование!K9),"",(Финансирование!K9))</f>
        <v xml:space="preserve">В отчетном периоде ГФ произвел выплату в полном объеме бюджета отчетного периода.
Расходы ОП составили 7 370 949$, включая сумму финансовых обязательств, в основном, по закупкам товаров медицинского назначения и медицинского оборудования, лекарственных средств и фармацевтических препаратов  на 30 июня 2019 в  3 972 818$. Итого за весь период гранта было освоено 208% выделлных средств на ОП. В текущем периоде ПРООН произвел выплаты 33 СП  в срок на общую сумму в 967 7503$ по запросу от СП в рамках 39 подписанных Соглашений и бюджетов. </v>
      </c>
      <c r="E13" s="1067"/>
      <c r="F13" s="1067"/>
      <c r="G13" s="1068"/>
      <c r="H13" s="154"/>
      <c r="I13" s="1069"/>
      <c r="J13" s="1070"/>
      <c r="K13" s="1070"/>
      <c r="L13" s="1070"/>
      <c r="M13" s="1070"/>
      <c r="N13" s="1071"/>
    </row>
    <row r="14" spans="1:17" s="31" customFormat="1" ht="28.5" customHeight="1" thickBot="1">
      <c r="A14" s="128"/>
      <c r="B14" s="292" t="s">
        <v>445</v>
      </c>
      <c r="C14" s="150"/>
      <c r="D14" s="1099" t="str">
        <f>IF(ISBLANK(Финансирование!K23),"",(Финансирование!K23))</f>
        <v xml:space="preserve">В отчетном периоде ОП подготовил и направил ИОР/ЗПС в ГФ и офис МАФ в установленные сроки. Платеж от ГФ на отчетный период был получен  в январе и апреле 2019 согласно графика платежей ГФ. </v>
      </c>
      <c r="E14" s="1099"/>
      <c r="F14" s="1099"/>
      <c r="G14" s="1100"/>
      <c r="H14" s="154"/>
      <c r="I14" s="1104"/>
      <c r="J14" s="1105"/>
      <c r="K14" s="1105"/>
      <c r="L14" s="1105"/>
      <c r="M14" s="1105"/>
      <c r="N14" s="1106"/>
    </row>
    <row r="15" spans="1:17" s="31" customFormat="1" ht="4.5" customHeight="1">
      <c r="A15" s="128"/>
      <c r="B15" s="151"/>
      <c r="C15" s="152"/>
      <c r="D15" s="153"/>
      <c r="E15" s="153"/>
      <c r="F15" s="153"/>
      <c r="G15" s="153"/>
      <c r="H15" s="154"/>
      <c r="I15" s="155"/>
      <c r="J15" s="155"/>
      <c r="K15" s="155"/>
      <c r="L15" s="155"/>
      <c r="M15" s="155"/>
      <c r="N15" s="155"/>
      <c r="O15" s="69"/>
    </row>
    <row r="16" spans="1:17" s="30" customFormat="1" ht="21" customHeight="1" thickBot="1">
      <c r="A16" s="124"/>
      <c r="B16" s="1095" t="s">
        <v>446</v>
      </c>
      <c r="C16" s="1095"/>
      <c r="D16" s="1095"/>
      <c r="E16" s="1095"/>
      <c r="F16" s="1095"/>
      <c r="G16" s="1095"/>
      <c r="H16" s="1095"/>
      <c r="I16" s="1095"/>
      <c r="J16" s="1095"/>
      <c r="K16" s="1095"/>
      <c r="L16" s="1095"/>
      <c r="M16" s="1095"/>
      <c r="N16" s="1095"/>
    </row>
    <row r="17" spans="1:15" s="31" customFormat="1" ht="3.75" customHeight="1" thickBot="1">
      <c r="A17" s="128"/>
      <c r="B17" s="137"/>
      <c r="C17" s="138"/>
      <c r="D17" s="139"/>
      <c r="E17" s="140"/>
      <c r="F17" s="141"/>
      <c r="G17" s="141"/>
      <c r="H17" s="142"/>
      <c r="I17" s="143"/>
      <c r="J17" s="144"/>
      <c r="K17" s="133"/>
      <c r="L17" s="134"/>
      <c r="M17" s="135"/>
      <c r="N17" s="136"/>
    </row>
    <row r="18" spans="1:15" s="31" customFormat="1" ht="22.5" customHeight="1" thickBot="1">
      <c r="A18" s="128"/>
      <c r="B18" s="1108" t="s">
        <v>17</v>
      </c>
      <c r="C18" s="1112"/>
      <c r="D18" s="1078" t="s">
        <v>441</v>
      </c>
      <c r="E18" s="1079"/>
      <c r="F18" s="1079"/>
      <c r="G18" s="1080"/>
      <c r="H18" s="131"/>
      <c r="I18" s="1074" t="s">
        <v>439</v>
      </c>
      <c r="J18" s="1075"/>
      <c r="K18" s="1075"/>
      <c r="L18" s="1075"/>
      <c r="M18" s="1076"/>
      <c r="N18" s="1077"/>
    </row>
    <row r="19" spans="1:15" s="31" customFormat="1" ht="48.75" customHeight="1">
      <c r="A19" s="128"/>
      <c r="B19" s="293" t="s">
        <v>447</v>
      </c>
      <c r="C19" s="156"/>
      <c r="D19" s="1084" t="str">
        <f>IF(ISBLANK(Управление!C8),"",(Управление!C8))</f>
        <v xml:space="preserve">По обоим компонентам предварительных условий (ПУ) нет согласно письму от ГФ по результатам работы за 1-е полугодие 2018 года.  </v>
      </c>
      <c r="E19" s="1085"/>
      <c r="F19" s="1085"/>
      <c r="G19" s="1086"/>
      <c r="H19" s="157"/>
      <c r="I19" s="1088"/>
      <c r="J19" s="1089"/>
      <c r="K19" s="1089"/>
      <c r="L19" s="1089"/>
      <c r="M19" s="1089"/>
      <c r="N19" s="1090"/>
    </row>
    <row r="20" spans="1:15" ht="30.75" customHeight="1">
      <c r="A20" s="122"/>
      <c r="B20" s="294" t="s">
        <v>448</v>
      </c>
      <c r="C20" s="158"/>
      <c r="D20" s="1066" t="str">
        <f>IF(ISBLANK(Управление!J8),"",(Управление!J8))</f>
        <v>По ВИЧ\ТБ  гранту всего 22  штатных позиции, из них 4 - по компоненту ВИЧ,  2 - по компоненту ТБ.,  оставшиеся  16   относятся к обоим компонентам.   22 штатных позиции заполнены</v>
      </c>
      <c r="E20" s="1067"/>
      <c r="F20" s="1067"/>
      <c r="G20" s="1087"/>
      <c r="H20" s="157"/>
      <c r="I20" s="1081"/>
      <c r="J20" s="1082"/>
      <c r="K20" s="1082"/>
      <c r="L20" s="1082"/>
      <c r="M20" s="1082"/>
      <c r="N20" s="1083"/>
      <c r="O20" s="32"/>
    </row>
    <row r="21" spans="1:15" ht="31.5" customHeight="1">
      <c r="A21" s="122"/>
      <c r="B21" s="295" t="s">
        <v>449</v>
      </c>
      <c r="C21" s="158"/>
      <c r="D21" s="1066" t="e">
        <f>IF(ISBLANK(Управление!#REF!),"",(Управление!#REF!))</f>
        <v>#REF!</v>
      </c>
      <c r="E21" s="1067"/>
      <c r="F21" s="1067"/>
      <c r="G21" s="1087"/>
      <c r="H21" s="157"/>
      <c r="I21" s="1081"/>
      <c r="J21" s="1082"/>
      <c r="K21" s="1082"/>
      <c r="L21" s="1082"/>
      <c r="M21" s="1082"/>
      <c r="N21" s="1083"/>
      <c r="O21" s="32"/>
    </row>
    <row r="22" spans="1:15" ht="34.5" customHeight="1">
      <c r="A22" s="122"/>
      <c r="B22" s="295" t="s">
        <v>450</v>
      </c>
      <c r="C22" s="158"/>
      <c r="D22" s="1066" t="e">
        <f>IF(ISBLANK(Управление!#REF!),"",(Управление!#REF!))</f>
        <v>#REF!</v>
      </c>
      <c r="E22" s="1067"/>
      <c r="F22" s="1067"/>
      <c r="G22" s="1087"/>
      <c r="H22" s="157"/>
      <c r="I22" s="1081"/>
      <c r="J22" s="1082"/>
      <c r="K22" s="1082"/>
      <c r="L22" s="1082"/>
      <c r="M22" s="1082"/>
      <c r="N22" s="1083"/>
      <c r="O22" s="32"/>
    </row>
    <row r="23" spans="1:15" ht="33.75" customHeight="1">
      <c r="A23" s="122"/>
      <c r="B23" s="295" t="s">
        <v>451</v>
      </c>
      <c r="C23" s="158"/>
      <c r="D23" s="1066" t="str">
        <f>IF(ISBLANK(Управление!C29),"",(Управление!C29))</f>
        <v>Медикаменты и ИМН закуплены согласно потребности на 2019 год. В расчетах потребности учтены текущий запас, ожидаемые поставки и наличие бюджета</v>
      </c>
      <c r="E23" s="1067"/>
      <c r="F23" s="1067"/>
      <c r="G23" s="1087"/>
      <c r="H23" s="157"/>
      <c r="I23" s="1081"/>
      <c r="J23" s="1082"/>
      <c r="K23" s="1082"/>
      <c r="L23" s="1082"/>
      <c r="M23" s="1082"/>
      <c r="N23" s="1083"/>
      <c r="O23" s="32"/>
    </row>
    <row r="24" spans="1:15" ht="39.75" customHeight="1" thickBot="1">
      <c r="A24" s="122"/>
      <c r="B24" s="296" t="s">
        <v>452</v>
      </c>
      <c r="C24" s="159"/>
      <c r="D24" s="1120" t="str">
        <f>IF(ISBLANK(Управление!J29),"",(Управление!J29))</f>
        <v xml:space="preserve">Запас ПТП 2-го ряда составляет в среднем от 2-20 месяцев, за исключением некоторых препаратов. Ситуация большого запаса и наоборот меньше 2 месяцев, связано с переходным периодом на новые режимы, согласно новым рекомендациям ВОЗ. Согласно, плану перехода использование Амикацина постепенно будет увеличиваться, после того как капреомицин и канамицин уйдет из схем лечения, а также ежемесячный расход деламанида будет увеличиваться, так как закуплен для 84 пациента, с ежемесячным набором по 7 больных в месяц. 
Препараты, запас у которых меньше 2-х месяцев: Этамбутол, Изониазид, Клофаземин и Имипенем/Циластатин - плановая поставка препаратов покроет потребность на 2019 год.
</v>
      </c>
      <c r="E24" s="1121"/>
      <c r="F24" s="1121"/>
      <c r="G24" s="1122"/>
      <c r="H24" s="157"/>
      <c r="I24" s="1113"/>
      <c r="J24" s="1114"/>
      <c r="K24" s="1114"/>
      <c r="L24" s="1114"/>
      <c r="M24" s="1114"/>
      <c r="N24" s="1115"/>
      <c r="O24" s="32"/>
    </row>
    <row r="25" spans="1:15" ht="4.5" customHeight="1">
      <c r="A25" s="124"/>
      <c r="B25" s="129"/>
      <c r="C25" s="130"/>
      <c r="D25" s="145"/>
      <c r="E25" s="146"/>
      <c r="F25" s="147"/>
      <c r="G25" s="147"/>
      <c r="H25" s="131"/>
      <c r="I25" s="146"/>
      <c r="J25" s="132"/>
      <c r="K25" s="133"/>
      <c r="L25" s="134"/>
      <c r="M25" s="135"/>
      <c r="N25" s="136"/>
      <c r="O25" s="32"/>
    </row>
    <row r="26" spans="1:15" s="30" customFormat="1" ht="21" customHeight="1" thickBot="1">
      <c r="A26" s="124"/>
      <c r="B26" s="1095" t="s">
        <v>453</v>
      </c>
      <c r="C26" s="1095"/>
      <c r="D26" s="1095"/>
      <c r="E26" s="1095"/>
      <c r="F26" s="1095"/>
      <c r="G26" s="1095"/>
      <c r="H26" s="1095"/>
      <c r="I26" s="1095"/>
      <c r="J26" s="1095"/>
      <c r="K26" s="1095"/>
      <c r="L26" s="1095"/>
      <c r="M26" s="1095"/>
      <c r="N26" s="1095"/>
    </row>
    <row r="27" spans="1:15" ht="3.75" customHeight="1" thickBot="1">
      <c r="A27" s="124"/>
      <c r="B27" s="129"/>
      <c r="C27" s="130"/>
      <c r="D27" s="145"/>
      <c r="E27" s="146"/>
      <c r="F27" s="147"/>
      <c r="G27" s="147"/>
      <c r="H27" s="131"/>
      <c r="I27" s="146"/>
      <c r="J27" s="132"/>
      <c r="K27" s="133"/>
      <c r="L27" s="134"/>
      <c r="M27" s="135"/>
      <c r="N27" s="136"/>
      <c r="O27" s="32"/>
    </row>
    <row r="28" spans="1:15" ht="21.75" customHeight="1" thickBot="1">
      <c r="A28" s="122"/>
      <c r="B28" s="1107" t="s">
        <v>454</v>
      </c>
      <c r="C28" s="1112"/>
      <c r="D28" s="1126" t="s">
        <v>441</v>
      </c>
      <c r="E28" s="1127"/>
      <c r="F28" s="1127"/>
      <c r="G28" s="1128"/>
      <c r="H28" s="131"/>
      <c r="I28" s="1126" t="s">
        <v>439</v>
      </c>
      <c r="J28" s="1127"/>
      <c r="K28" s="1127"/>
      <c r="L28" s="1127"/>
      <c r="M28" s="1127"/>
      <c r="N28" s="1128"/>
      <c r="O28" s="32"/>
    </row>
    <row r="29" spans="1:15" ht="29.25" customHeight="1">
      <c r="A29" s="122"/>
      <c r="B29" s="297" t="s">
        <v>455</v>
      </c>
      <c r="C29" s="160"/>
      <c r="D29" s="1129" t="str">
        <f>IF(ISBLANK(Программа!C37),"",(Программа!C37))</f>
        <v xml:space="preserve">В течение последних лет наблюдается устойчивое снижение числа зарегистрированных случаев ТБ. При этом следует отметить, что несоблюдение диагностического алгоритма и отсутсвие мероприятий по активному выявлению случаев на ПМСП, приводит не только к снижению числа зарегистрированных случаев, но и к снижению числа обследованных на ТБ,  </v>
      </c>
      <c r="E29" s="1130"/>
      <c r="F29" s="1130"/>
      <c r="G29" s="1131"/>
      <c r="H29" s="157"/>
      <c r="I29" s="1116"/>
      <c r="J29" s="1117"/>
      <c r="K29" s="1117"/>
      <c r="L29" s="1117"/>
      <c r="M29" s="1117"/>
      <c r="N29" s="1118"/>
      <c r="O29" s="32"/>
    </row>
    <row r="30" spans="1:15" ht="21.95" customHeight="1">
      <c r="A30" s="122"/>
      <c r="B30" s="298" t="s">
        <v>456</v>
      </c>
      <c r="C30" s="161"/>
      <c r="D30" s="1119" t="str">
        <f>IF(ISBLANK(Программа!G37),"",(Программа!G37))</f>
        <v xml:space="preserve">В течение отчетного периода выявление и регистрация РУ/МЛУ ТБ проводилась на рутинной основе, дополнительные мероприятия по активному выявлению случаев не проводились. </v>
      </c>
      <c r="E30" s="1092"/>
      <c r="F30" s="1092"/>
      <c r="G30" s="1093"/>
      <c r="H30" s="157"/>
      <c r="I30" s="1063"/>
      <c r="J30" s="1064"/>
      <c r="K30" s="1064"/>
      <c r="L30" s="1064"/>
      <c r="M30" s="1064"/>
      <c r="N30" s="1065"/>
      <c r="O30" s="32"/>
    </row>
    <row r="31" spans="1:15" ht="21.95" customHeight="1">
      <c r="A31" s="122"/>
      <c r="B31" s="298" t="s">
        <v>457</v>
      </c>
      <c r="C31" s="161"/>
      <c r="D31" s="1119" t="str">
        <f>IF(ISBLANK(Программа!M37),"",(Программа!M37))</f>
        <v xml:space="preserve">Охват лечением среди РУ/МЛУ больных составил 95%, что является хорошим показателем. Некоторые пациенты с РУ/МЛУ/ШЛУ, имевшие неудачные эпизоды лечения в прошлом, отказываются от лечения. С ними проводится мотивационная работа со стороны врачей и кейс-менеджеров, которые с июля 2019 года финансируются за счет средств ПРООН.  </v>
      </c>
      <c r="E31" s="1092"/>
      <c r="F31" s="1092"/>
      <c r="G31" s="1093"/>
      <c r="H31" s="157"/>
      <c r="I31" s="1063"/>
      <c r="J31" s="1064"/>
      <c r="K31" s="1064"/>
      <c r="L31" s="1064"/>
      <c r="M31" s="1064"/>
      <c r="N31" s="1065"/>
      <c r="O31" s="32"/>
    </row>
    <row r="32" spans="1:15" ht="21.95" customHeight="1">
      <c r="A32" s="122"/>
      <c r="B32" s="299" t="s">
        <v>150</v>
      </c>
      <c r="C32" s="161"/>
      <c r="D32" s="1091" t="str">
        <f>IF(ISBLANK(Программа!L50),"",(Программа!L50))</f>
        <v xml:space="preserve">Данные получены от Национальной Противотуберкулезной Программы и включают данные пенитенциарной системы. Общее число зарегистрированных случаев (новых и рецидивов) в 4 кв. 2018-1 кв. 2019 года составило 3023, включая 2456  новых случаев (81%) и 567 (19%) рецидивов.   Из них 121 зарегистрированы в пенитенциарном секторе, и 2902 - в гражданскеом секторе. Количество зарегистрированных ТБ случаев постоянно снижается в последние годы. Согласно отчетам суб-получателей, это происходит по двум причинам: (1) в связи с сокращением ТБ коек, число необоснованных госпитализаций (когда пациенты в прошлом болевшие ТБ, регистрируются как рецидивы и получают "санаторное" лечение: доля рецидивов, зарегистрированных в 2018 году снизилась на 17% по сравнению с 2016 годом, в то время как доля новых зарегистрированных случаев снизилась только на 7%; (2) низкая настроженность ПМСП: диагностический алгоритм не выполняется в полной мере, мероприятия по активному выявлению случаев не проводятся. ПРООН неоднократно рекомендовала улучшить выполнение диагностического алгортма на уровне ПМСП (рекомендации были включены в Письма по управлению Грантом /Соглашением); согласно последнией информации, рекомендации находятся на стадии выполнения.      </v>
      </c>
      <c r="E32" s="1092"/>
      <c r="F32" s="1092"/>
      <c r="G32" s="1093"/>
      <c r="H32" s="157"/>
      <c r="I32" s="1063"/>
      <c r="J32" s="1064"/>
      <c r="K32" s="1064"/>
      <c r="L32" s="1064"/>
      <c r="M32" s="1064"/>
      <c r="N32" s="1065"/>
      <c r="O32" s="32"/>
    </row>
    <row r="33" spans="1:15" ht="42.75" customHeight="1">
      <c r="A33" s="122"/>
      <c r="B33" s="299" t="s">
        <v>135</v>
      </c>
      <c r="C33" s="161"/>
      <c r="D33" s="1091" t="str">
        <f>IF(ISBLANK(Программа!L51),"",(Программа!L51))</f>
        <v xml:space="preserve">В период 4 кв. 2018 г.-1 кв.2019 г., Национальная Противотуберкулезная Программа зарегистрировала 709 РУ/МЛУ/ШЛУ случаев вместо планируемых 720. По сравнению с целевым показателем, индиатор выполнен на 98%. 51 из 709 случаев РУ/МЛУ были выявлены в пенитенциарной системе и 658 - в гражданском секторе. </v>
      </c>
      <c r="E33" s="1092"/>
      <c r="F33" s="1092"/>
      <c r="G33" s="1093"/>
      <c r="H33" s="157"/>
      <c r="I33" s="1135"/>
      <c r="J33" s="1136"/>
      <c r="K33" s="1136"/>
      <c r="L33" s="1136"/>
      <c r="M33" s="1136"/>
      <c r="N33" s="1137"/>
      <c r="O33" s="32"/>
    </row>
    <row r="34" spans="1:15" ht="21.95" customHeight="1">
      <c r="A34" s="122"/>
      <c r="B34" s="299" t="s">
        <v>151</v>
      </c>
      <c r="C34" s="161"/>
      <c r="D34" s="1091" t="str">
        <f>IF(ISBLANK(Программа!L52),"",(Программа!L52))</f>
        <v>В течение отчетного периода 687 РУ/МЛУ случаев были взяты на лечение, включая 674 бактериологически подтвержденных и 13 клинически диагностированных. Таким образом, целевой показатель достигнут на 94%. Это число включае 50 случаев из пенитенциарной системы и 624 случая из гражданского сектора. Из 709 случаев РУ/МЛУ случаев, которые зарегистрированы в отчетный период, на лечение взяты 95% (674), охват лечением в этом отчетном периоде выше по сравнению с предыдущим . Разница объясняется за счет ранее леченых случаев ТБ, которые были обнаружены во время мероприятий по активному выявлению случаев. Т.к. некоторые из этих пациментов имеют неблагоприятные исходы лечения в прошлом, часть из них отказывается от лечения. Врачи-фтизиатры на местах и кейс-менеджеры продолжают их мотивировать на лечение.</v>
      </c>
      <c r="E34" s="1092"/>
      <c r="F34" s="1092"/>
      <c r="G34" s="1093"/>
      <c r="H34" s="157"/>
      <c r="I34" s="1063"/>
      <c r="J34" s="1064"/>
      <c r="K34" s="1064"/>
      <c r="L34" s="1064"/>
      <c r="M34" s="1064"/>
      <c r="N34" s="1065"/>
      <c r="O34" s="32"/>
    </row>
    <row r="35" spans="1:15" ht="27.75" customHeight="1">
      <c r="A35" s="122"/>
      <c r="B35" s="299" t="s">
        <v>152</v>
      </c>
      <c r="C35" s="196"/>
      <c r="D35" s="1091" t="e">
        <f>IF(ISBLANK(Программа!#REF!),"",(Программа!#REF!))</f>
        <v>#REF!</v>
      </c>
      <c r="E35" s="1092"/>
      <c r="F35" s="1092"/>
      <c r="G35" s="1093"/>
      <c r="H35" s="157"/>
      <c r="I35" s="1063"/>
      <c r="J35" s="1064"/>
      <c r="K35" s="1064"/>
      <c r="L35" s="1064"/>
      <c r="M35" s="1064"/>
      <c r="N35" s="1065"/>
      <c r="O35" s="32"/>
    </row>
    <row r="36" spans="1:15" ht="21.95" customHeight="1">
      <c r="A36" s="122"/>
      <c r="B36" s="299" t="s">
        <v>153</v>
      </c>
      <c r="C36" s="196"/>
      <c r="D36" s="1091" t="str">
        <f>IF(ISBLANK(Программа!L54),"",(Программа!L54))</f>
        <v xml:space="preserve">Доступность новых препаратов и индивидуальных режимов вносит вклад в улучшение охвата ШЛУ пациентов лечением ТБ: начиная с 2017 года число ШЛУ случаев, взятых на лечение, имеет тенденцию к увеличению. НТП сообщает о 54 случаев ШЛУ ТБ, взятых на лечение в период с 4 кв 2018 г. по 1 кв 2019 г..   </v>
      </c>
      <c r="E36" s="1092"/>
      <c r="F36" s="1092"/>
      <c r="G36" s="1093"/>
      <c r="H36" s="157"/>
      <c r="I36" s="1063"/>
      <c r="J36" s="1064"/>
      <c r="K36" s="1064"/>
      <c r="L36" s="1064"/>
      <c r="M36" s="1064"/>
      <c r="N36" s="1065"/>
      <c r="O36" s="32"/>
    </row>
    <row r="37" spans="1:15" ht="21.95" customHeight="1">
      <c r="A37" s="122"/>
      <c r="B37" s="299" t="s">
        <v>154</v>
      </c>
      <c r="C37" s="196"/>
      <c r="D37" s="1091" t="str">
        <f>IF(ISBLANK(Программа!L55),"",(Программа!L55))</f>
        <v xml:space="preserve">Тестирование на ВИЧ доступно по всей стране. В течение отчетного периода 92% зарегистрированных пациентов в 4 кв.2018-1 кв.2019 г. были протестированы на ВИЧ (2786 из 3023 новых случаев и рецидивов). Согласно клиническому руководству, все ТБ пациенты должны быть протестированы на ВИЧ. </v>
      </c>
      <c r="E37" s="1092"/>
      <c r="F37" s="1092"/>
      <c r="G37" s="1093"/>
      <c r="H37" s="157"/>
      <c r="I37" s="1063"/>
      <c r="J37" s="1064"/>
      <c r="K37" s="1064"/>
      <c r="L37" s="1064"/>
      <c r="M37" s="1064"/>
      <c r="N37" s="1065"/>
      <c r="O37" s="32"/>
    </row>
    <row r="38" spans="1:15" ht="21.95" customHeight="1">
      <c r="A38" s="122"/>
      <c r="B38" s="299" t="s">
        <v>155</v>
      </c>
      <c r="C38" s="196"/>
      <c r="D38" s="1091" t="e">
        <f>IF(ISBLANK(Программа!#REF!),"",(Программа!#REF!))</f>
        <v>#REF!</v>
      </c>
      <c r="E38" s="1092"/>
      <c r="F38" s="1092"/>
      <c r="G38" s="1093"/>
      <c r="H38" s="157"/>
      <c r="I38" s="1063"/>
      <c r="J38" s="1064"/>
      <c r="K38" s="1064"/>
      <c r="L38" s="1064"/>
      <c r="M38" s="1064"/>
      <c r="N38" s="1065"/>
      <c r="O38" s="32"/>
    </row>
    <row r="39" spans="1:15" ht="21.95" customHeight="1">
      <c r="A39" s="122"/>
      <c r="B39" s="299" t="s">
        <v>156</v>
      </c>
      <c r="C39" s="196"/>
      <c r="D39" s="1091" t="e">
        <f>IF(ISBLANK(Программа!#REF!),"",(Программа!#REF!))</f>
        <v>#REF!</v>
      </c>
      <c r="E39" s="1092"/>
      <c r="F39" s="1092"/>
      <c r="G39" s="1093"/>
      <c r="H39" s="157"/>
      <c r="I39" s="1063"/>
      <c r="J39" s="1064"/>
      <c r="K39" s="1064"/>
      <c r="L39" s="1064"/>
      <c r="M39" s="1064"/>
      <c r="N39" s="1065"/>
      <c r="O39" s="32"/>
    </row>
    <row r="40" spans="1:15" ht="21.95" customHeight="1">
      <c r="A40" s="122"/>
      <c r="B40" s="299" t="s">
        <v>157</v>
      </c>
      <c r="C40" s="196"/>
      <c r="D40" s="1091" t="e">
        <f>IF(ISBLANK(Программа!#REF!),"",(Программа!#REF!))</f>
        <v>#REF!</v>
      </c>
      <c r="E40" s="1092"/>
      <c r="F40" s="1092"/>
      <c r="G40" s="1093"/>
      <c r="H40" s="157"/>
      <c r="I40" s="1063"/>
      <c r="J40" s="1064"/>
      <c r="K40" s="1064"/>
      <c r="L40" s="1064"/>
      <c r="M40" s="1064"/>
      <c r="N40" s="1065"/>
      <c r="O40" s="32"/>
    </row>
    <row r="41" spans="1:15" ht="21.95" customHeight="1" thickBot="1">
      <c r="A41" s="122"/>
      <c r="B41" s="331" t="s">
        <v>158</v>
      </c>
      <c r="C41" s="162"/>
      <c r="D41" s="1123" t="e">
        <f>IF(ISBLANK(Программа!#REF!),"",(Программа!#REF!))</f>
        <v>#REF!</v>
      </c>
      <c r="E41" s="1124"/>
      <c r="F41" s="1124"/>
      <c r="G41" s="1125"/>
      <c r="H41" s="157"/>
      <c r="I41" s="1132"/>
      <c r="J41" s="1133"/>
      <c r="K41" s="1133"/>
      <c r="L41" s="1133"/>
      <c r="M41" s="1133"/>
      <c r="N41" s="1134"/>
      <c r="O41" s="32"/>
    </row>
    <row r="42" spans="1:15" ht="14.25">
      <c r="A42" s="122"/>
      <c r="B42" s="163"/>
      <c r="C42" s="163"/>
      <c r="D42" s="164"/>
      <c r="E42" s="122"/>
      <c r="F42" s="163"/>
      <c r="G42" s="163"/>
      <c r="H42" s="122"/>
      <c r="I42" s="165"/>
      <c r="J42" s="122"/>
      <c r="K42" s="166"/>
      <c r="L42" s="166"/>
      <c r="M42" s="166"/>
      <c r="N42" s="166"/>
      <c r="O42" s="32"/>
    </row>
  </sheetData>
  <sheetProtection password="CFC9" sheet="1"/>
  <mergeCells count="65">
    <mergeCell ref="D41:G41"/>
    <mergeCell ref="I28:N28"/>
    <mergeCell ref="D40:G40"/>
    <mergeCell ref="D34:G34"/>
    <mergeCell ref="D29:G29"/>
    <mergeCell ref="D28:G28"/>
    <mergeCell ref="I34:N34"/>
    <mergeCell ref="D35:G35"/>
    <mergeCell ref="I41:N41"/>
    <mergeCell ref="I35:N35"/>
    <mergeCell ref="I36:N36"/>
    <mergeCell ref="I37:N37"/>
    <mergeCell ref="I38:N38"/>
    <mergeCell ref="I40:N40"/>
    <mergeCell ref="I33:N33"/>
    <mergeCell ref="D31:G31"/>
    <mergeCell ref="D30:G30"/>
    <mergeCell ref="D32:G32"/>
    <mergeCell ref="D24:G24"/>
    <mergeCell ref="I30:N30"/>
    <mergeCell ref="I31:N31"/>
    <mergeCell ref="B26:N26"/>
    <mergeCell ref="D23:G23"/>
    <mergeCell ref="I21:N21"/>
    <mergeCell ref="I22:N22"/>
    <mergeCell ref="I23:N23"/>
    <mergeCell ref="I29:N29"/>
    <mergeCell ref="B2:Q2"/>
    <mergeCell ref="E5:K5"/>
    <mergeCell ref="E3:K3"/>
    <mergeCell ref="C4:D4"/>
    <mergeCell ref="E4:K4"/>
    <mergeCell ref="C3:D3"/>
    <mergeCell ref="D39:G39"/>
    <mergeCell ref="E6:K6"/>
    <mergeCell ref="B8:N8"/>
    <mergeCell ref="I10:N10"/>
    <mergeCell ref="B16:N16"/>
    <mergeCell ref="D14:G14"/>
    <mergeCell ref="D11:G11"/>
    <mergeCell ref="I14:N14"/>
    <mergeCell ref="B10:C10"/>
    <mergeCell ref="D10:G10"/>
    <mergeCell ref="I11:N11"/>
    <mergeCell ref="B18:C18"/>
    <mergeCell ref="B28:C28"/>
    <mergeCell ref="I24:N24"/>
    <mergeCell ref="I32:N32"/>
    <mergeCell ref="D22:G22"/>
    <mergeCell ref="I39:N39"/>
    <mergeCell ref="D13:G13"/>
    <mergeCell ref="I12:N12"/>
    <mergeCell ref="D12:G12"/>
    <mergeCell ref="I13:N13"/>
    <mergeCell ref="I18:N18"/>
    <mergeCell ref="D18:G18"/>
    <mergeCell ref="I20:N20"/>
    <mergeCell ref="D19:G19"/>
    <mergeCell ref="D21:G21"/>
    <mergeCell ref="D20:G20"/>
    <mergeCell ref="I19:N19"/>
    <mergeCell ref="D38:G38"/>
    <mergeCell ref="D37:G37"/>
    <mergeCell ref="D36:G36"/>
    <mergeCell ref="D33:G33"/>
  </mergeCells>
  <phoneticPr fontId="30" type="noConversion"/>
  <conditionalFormatting sqref="C4:D4">
    <cfRule type="cellIs" dxfId="5" priority="1" stopIfTrue="1" operator="equal">
      <formula>"C"</formula>
    </cfRule>
    <cfRule type="cellIs" dxfId="4" priority="2" stopIfTrue="1" operator="equal">
      <formula>"B2"</formula>
    </cfRule>
    <cfRule type="cellIs" dxfId="3" priority="3" stopIfTrue="1" operator="equal">
      <formula>"B1"</formula>
    </cfRule>
  </conditionalFormatting>
  <pageMargins left="0.70866141732283472" right="0.70866141732283472" top="0.74803149606299213" bottom="0.74803149606299213" header="0.31496062992125984" footer="0.31496062992125984"/>
  <pageSetup paperSize="8" scale="57" orientation="landscape" r:id="rId1"/>
  <headerFooter alignWithMargins="0">
    <oddFooter>&amp;L&amp;F&amp;C&amp;A&amp;RV1.0          &amp;D</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indexed="27"/>
  </sheetPr>
  <dimension ref="A1:M43"/>
  <sheetViews>
    <sheetView showGridLines="0" tabSelected="1" topLeftCell="B1" zoomScaleNormal="110" zoomScaleSheetLayoutView="100" workbookViewId="0">
      <selection activeCell="B14" sqref="B14:E15"/>
    </sheetView>
  </sheetViews>
  <sheetFormatPr defaultColWidth="11" defaultRowHeight="15"/>
  <cols>
    <col min="1" max="1" width="8.85546875" customWidth="1"/>
    <col min="2" max="2" width="14.5703125" customWidth="1"/>
    <col min="3" max="3" width="12.42578125" customWidth="1"/>
    <col min="4" max="4" width="11.5703125" customWidth="1"/>
    <col min="5" max="5" width="19" customWidth="1"/>
    <col min="6" max="6" width="1.42578125" customWidth="1"/>
    <col min="7" max="7" width="11.42578125" customWidth="1"/>
    <col min="8" max="8" width="9.5703125" customWidth="1"/>
    <col min="9" max="9" width="11.5703125" customWidth="1"/>
    <col min="10" max="10" width="12.5703125" customWidth="1"/>
    <col min="11" max="11" width="10.5703125" customWidth="1"/>
    <col min="12" max="12" width="9.7109375" customWidth="1"/>
  </cols>
  <sheetData>
    <row r="1" spans="1:13" ht="30.75" customHeight="1"/>
    <row r="2" spans="1:13" ht="27.75" customHeight="1">
      <c r="B2" s="940" t="str">
        <f>+"Панель показателей:  "&amp;"  "&amp;IF(+'Ввод данных'!B4="Выберите","",'Ввод данных'!B4&amp;" - ")&amp;IF('Ввод данных'!F6="Выберите","",'Ввод данных'!F6)</f>
        <v>Панель показателей:    Кыргызстан - ВИЧ/СПИД/ТБ</v>
      </c>
      <c r="C2" s="940"/>
      <c r="D2" s="940"/>
      <c r="E2" s="940"/>
      <c r="F2" s="940"/>
      <c r="G2" s="940"/>
      <c r="H2" s="940"/>
      <c r="I2" s="940"/>
      <c r="J2" s="940"/>
      <c r="K2" s="940"/>
      <c r="L2" s="940"/>
    </row>
    <row r="3" spans="1:13">
      <c r="B3" s="631">
        <f>+IF('Ввод данных'!F8="Выберите","",'Ввод данных'!F8)</f>
        <v>0</v>
      </c>
      <c r="C3" s="1219"/>
      <c r="D3" s="1219"/>
      <c r="E3" s="968"/>
      <c r="F3" s="968"/>
      <c r="G3" s="968"/>
      <c r="H3" s="968"/>
      <c r="I3" s="968"/>
      <c r="J3" s="969" t="str">
        <f>+'Ввод данных'!A16</f>
        <v>Отчетный период</v>
      </c>
      <c r="K3" s="969"/>
      <c r="L3" s="170" t="str">
        <f>+'Ввод данных'!B16</f>
        <v>P2</v>
      </c>
      <c r="M3" s="78"/>
    </row>
    <row r="4" spans="1:13">
      <c r="B4" s="321" t="str">
        <f>+'Ввод данных'!A12</f>
        <v>Последняя оценка:</v>
      </c>
      <c r="C4" s="1214" t="str">
        <f>+IF('Ввод данных'!B12="Выберите","",'Ввод данных'!B12)</f>
        <v>A1</v>
      </c>
      <c r="D4" s="1214"/>
      <c r="E4" s="968" t="str">
        <f>+'Ввод данных'!B8</f>
        <v>ПРООН</v>
      </c>
      <c r="F4" s="968"/>
      <c r="G4" s="968"/>
      <c r="H4" s="968"/>
      <c r="I4" s="968"/>
      <c r="J4" s="969" t="str">
        <f>+'Ввод данных'!C16</f>
        <v>с:</v>
      </c>
      <c r="K4" s="1217"/>
      <c r="L4" s="171">
        <f>+IF(ISBLANK('Ввод данных'!D16),"",'Ввод данных'!D16)</f>
        <v>43466</v>
      </c>
    </row>
    <row r="5" spans="1:13" ht="18.75" customHeight="1">
      <c r="B5" s="631"/>
      <c r="C5" s="631"/>
      <c r="D5" s="968"/>
      <c r="E5" s="968"/>
      <c r="F5" s="968"/>
      <c r="G5" s="968"/>
      <c r="H5" s="968"/>
      <c r="I5" s="968"/>
      <c r="J5" s="968"/>
      <c r="K5" s="631" t="str">
        <f>+'Ввод данных'!E16</f>
        <v>до:</v>
      </c>
      <c r="L5" s="171">
        <f>+IF(ISBLANK('Ввод данных'!F16),"",'Ввод данных'!F16)</f>
        <v>43646</v>
      </c>
    </row>
    <row r="6" spans="1:13" ht="18.75">
      <c r="B6" s="22"/>
      <c r="C6" s="631"/>
      <c r="D6" s="23"/>
      <c r="E6" s="1218" t="s">
        <v>458</v>
      </c>
      <c r="F6" s="1218"/>
      <c r="G6" s="1218"/>
      <c r="H6" s="1218"/>
      <c r="I6" s="1218"/>
    </row>
    <row r="7" spans="1:13" ht="18.75">
      <c r="E7" s="640"/>
      <c r="F7" s="640"/>
      <c r="G7" s="640"/>
      <c r="H7" s="640"/>
      <c r="I7" s="640"/>
    </row>
    <row r="8" spans="1:13" s="30" customFormat="1" ht="21" customHeight="1" thickBot="1">
      <c r="B8" s="70" t="s">
        <v>459</v>
      </c>
      <c r="C8" s="70"/>
      <c r="D8" s="70"/>
      <c r="E8" s="70"/>
      <c r="F8" s="70"/>
      <c r="G8" s="70"/>
      <c r="H8" s="70"/>
      <c r="I8" s="70"/>
      <c r="J8" s="70"/>
      <c r="K8" s="70"/>
      <c r="L8" s="70"/>
    </row>
    <row r="9" spans="1:13" ht="6" customHeight="1">
      <c r="B9" s="68"/>
    </row>
    <row r="10" spans="1:13">
      <c r="B10" s="1220"/>
      <c r="C10" s="1221"/>
      <c r="D10" s="1221"/>
      <c r="E10" s="1221"/>
      <c r="F10" s="1221"/>
      <c r="G10" s="1221"/>
      <c r="H10" s="1221"/>
      <c r="I10" s="1221"/>
      <c r="J10" s="1221"/>
      <c r="K10" s="1221"/>
      <c r="L10" s="1222"/>
    </row>
    <row r="11" spans="1:13">
      <c r="B11" s="1223"/>
      <c r="C11" s="1224"/>
      <c r="D11" s="1224"/>
      <c r="E11" s="1224"/>
      <c r="F11" s="1224"/>
      <c r="G11" s="1224"/>
      <c r="H11" s="1224"/>
      <c r="I11" s="1224"/>
      <c r="J11" s="1224"/>
      <c r="K11" s="1224"/>
      <c r="L11" s="1225"/>
    </row>
    <row r="12" spans="1:13" ht="15.75" thickBot="1"/>
    <row r="13" spans="1:13" ht="26.25" customHeight="1" thickBot="1">
      <c r="B13" s="1161" t="s">
        <v>460</v>
      </c>
      <c r="C13" s="1162"/>
      <c r="D13" s="1162"/>
      <c r="E13" s="1164"/>
      <c r="F13" s="71"/>
      <c r="G13" s="1148" t="s">
        <v>461</v>
      </c>
      <c r="H13" s="1149"/>
      <c r="I13" s="1149"/>
      <c r="J13" s="639" t="s">
        <v>462</v>
      </c>
      <c r="K13" s="1149" t="s">
        <v>463</v>
      </c>
      <c r="L13" s="1226"/>
    </row>
    <row r="14" spans="1:13">
      <c r="A14" s="1199" t="s">
        <v>198</v>
      </c>
      <c r="B14" s="1192"/>
      <c r="C14" s="1192"/>
      <c r="D14" s="1192"/>
      <c r="E14" s="1193"/>
      <c r="F14" s="43"/>
      <c r="G14" s="1202"/>
      <c r="H14" s="1153"/>
      <c r="I14" s="1153"/>
      <c r="J14" s="1157"/>
      <c r="K14" s="1215"/>
      <c r="L14" s="1216"/>
    </row>
    <row r="15" spans="1:13" ht="32.25" customHeight="1">
      <c r="A15" s="1200"/>
      <c r="B15" s="1192"/>
      <c r="C15" s="1192"/>
      <c r="D15" s="1192"/>
      <c r="E15" s="1193"/>
      <c r="F15" s="43"/>
      <c r="G15" s="1154"/>
      <c r="H15" s="1155"/>
      <c r="I15" s="1155"/>
      <c r="J15" s="1150"/>
      <c r="K15" s="1140"/>
      <c r="L15" s="1141"/>
    </row>
    <row r="16" spans="1:13">
      <c r="A16" s="1200"/>
      <c r="B16" s="1192"/>
      <c r="C16" s="1192"/>
      <c r="D16" s="1192"/>
      <c r="E16" s="1193"/>
      <c r="F16" s="43"/>
      <c r="G16" s="1154"/>
      <c r="H16" s="1155"/>
      <c r="I16" s="1155"/>
      <c r="J16" s="1156"/>
      <c r="K16" s="1138"/>
      <c r="L16" s="1139"/>
    </row>
    <row r="17" spans="1:12" ht="78.75" customHeight="1">
      <c r="A17" s="1200"/>
      <c r="B17" s="1192"/>
      <c r="C17" s="1192"/>
      <c r="D17" s="1192"/>
      <c r="E17" s="1193"/>
      <c r="F17" s="43"/>
      <c r="G17" s="1154"/>
      <c r="H17" s="1155"/>
      <c r="I17" s="1155"/>
      <c r="J17" s="1150"/>
      <c r="K17" s="1140"/>
      <c r="L17" s="1141"/>
    </row>
    <row r="18" spans="1:12">
      <c r="A18" s="1200"/>
      <c r="B18" s="1192"/>
      <c r="C18" s="1192"/>
      <c r="D18" s="1192"/>
      <c r="E18" s="1193"/>
      <c r="F18" s="43"/>
      <c r="G18" s="1142"/>
      <c r="H18" s="1143"/>
      <c r="I18" s="1144"/>
      <c r="J18" s="1156"/>
      <c r="K18" s="1138"/>
      <c r="L18" s="1139"/>
    </row>
    <row r="19" spans="1:12" ht="30.75" customHeight="1">
      <c r="A19" s="1200"/>
      <c r="B19" s="1192"/>
      <c r="C19" s="1192"/>
      <c r="D19" s="1192"/>
      <c r="E19" s="1193"/>
      <c r="F19" s="43"/>
      <c r="G19" s="1145"/>
      <c r="H19" s="1146"/>
      <c r="I19" s="1147"/>
      <c r="J19" s="1150"/>
      <c r="K19" s="1140"/>
      <c r="L19" s="1141"/>
    </row>
    <row r="20" spans="1:12">
      <c r="A20" s="1200"/>
      <c r="B20" s="1192"/>
      <c r="C20" s="1192"/>
      <c r="D20" s="1192"/>
      <c r="E20" s="1193"/>
      <c r="F20" s="43"/>
      <c r="G20" s="1154"/>
      <c r="H20" s="1155"/>
      <c r="I20" s="1155"/>
      <c r="J20" s="1156"/>
      <c r="K20" s="1138"/>
      <c r="L20" s="1139"/>
    </row>
    <row r="21" spans="1:12" ht="45.75" customHeight="1">
      <c r="A21" s="1200"/>
      <c r="B21" s="1192"/>
      <c r="C21" s="1192"/>
      <c r="D21" s="1192"/>
      <c r="E21" s="1193"/>
      <c r="F21" s="43"/>
      <c r="G21" s="1154"/>
      <c r="H21" s="1155"/>
      <c r="I21" s="1155"/>
      <c r="J21" s="1150"/>
      <c r="K21" s="1140"/>
      <c r="L21" s="1141"/>
    </row>
    <row r="22" spans="1:12">
      <c r="A22" s="1200"/>
      <c r="B22" s="1192"/>
      <c r="C22" s="1192"/>
      <c r="D22" s="1192"/>
      <c r="E22" s="1193"/>
      <c r="F22" s="43"/>
      <c r="G22" s="1154"/>
      <c r="H22" s="1155"/>
      <c r="I22" s="1155"/>
      <c r="J22" s="1152"/>
      <c r="K22" s="1150"/>
      <c r="L22" s="1151"/>
    </row>
    <row r="23" spans="1:12" ht="34.5" customHeight="1">
      <c r="A23" s="1200"/>
      <c r="B23" s="1192"/>
      <c r="C23" s="1192"/>
      <c r="D23" s="1192"/>
      <c r="E23" s="1193"/>
      <c r="F23" s="43"/>
      <c r="G23" s="1154"/>
      <c r="H23" s="1155"/>
      <c r="I23" s="1155"/>
      <c r="J23" s="1153"/>
      <c r="K23" s="1150"/>
      <c r="L23" s="1151"/>
    </row>
    <row r="24" spans="1:12" ht="15" customHeight="1">
      <c r="A24" s="1200"/>
      <c r="B24" s="1192"/>
      <c r="C24" s="1192"/>
      <c r="D24" s="1192"/>
      <c r="E24" s="1193"/>
      <c r="F24" s="43"/>
      <c r="G24" s="1154"/>
      <c r="H24" s="1155"/>
      <c r="I24" s="1155"/>
      <c r="J24" s="1156"/>
      <c r="K24" s="1230"/>
      <c r="L24" s="1179"/>
    </row>
    <row r="25" spans="1:12" ht="30" customHeight="1" thickBot="1">
      <c r="A25" s="1201"/>
      <c r="B25" s="1194"/>
      <c r="C25" s="1194"/>
      <c r="D25" s="1194"/>
      <c r="E25" s="1195"/>
      <c r="F25" s="43"/>
      <c r="G25" s="1165"/>
      <c r="H25" s="1166"/>
      <c r="I25" s="1166"/>
      <c r="J25" s="1213"/>
      <c r="K25" s="1231"/>
      <c r="L25" s="1182"/>
    </row>
    <row r="27" spans="1:12" ht="18.75" customHeight="1">
      <c r="D27" s="609"/>
      <c r="E27" s="315" t="s">
        <v>464</v>
      </c>
      <c r="F27" s="315"/>
      <c r="G27" s="315"/>
      <c r="H27" s="315"/>
      <c r="I27" s="315"/>
    </row>
    <row r="28" spans="1:12" ht="6" customHeight="1">
      <c r="E28" s="640"/>
      <c r="F28" s="640"/>
      <c r="G28" s="640"/>
      <c r="H28" s="640"/>
      <c r="I28" s="640"/>
    </row>
    <row r="29" spans="1:12" s="30" customFormat="1" ht="21" customHeight="1" thickBot="1">
      <c r="B29" s="70" t="s">
        <v>465</v>
      </c>
      <c r="C29" s="70"/>
      <c r="D29" s="70"/>
      <c r="E29" s="70"/>
      <c r="F29" s="70"/>
      <c r="G29" s="70"/>
      <c r="H29" s="70"/>
      <c r="I29" s="70"/>
      <c r="J29" s="70"/>
      <c r="K29" s="70"/>
      <c r="L29" s="70"/>
    </row>
    <row r="30" spans="1:12" ht="6" customHeight="1" thickBot="1">
      <c r="B30" s="68"/>
    </row>
    <row r="31" spans="1:12" ht="21.75" customHeight="1" thickBot="1">
      <c r="B31" s="1161" t="s">
        <v>461</v>
      </c>
      <c r="C31" s="1162"/>
      <c r="D31" s="1162"/>
      <c r="E31" s="1164"/>
      <c r="F31" s="71"/>
      <c r="G31" s="1161" t="s">
        <v>466</v>
      </c>
      <c r="H31" s="1162"/>
      <c r="I31" s="1163"/>
      <c r="J31" s="639" t="s">
        <v>467</v>
      </c>
      <c r="K31" s="1229" t="s">
        <v>463</v>
      </c>
      <c r="L31" s="1164"/>
    </row>
    <row r="32" spans="1:12" ht="14.25" customHeight="1">
      <c r="A32" s="1158" t="s">
        <v>468</v>
      </c>
      <c r="B32" s="1173"/>
      <c r="C32" s="1174"/>
      <c r="D32" s="1174"/>
      <c r="E32" s="1175"/>
      <c r="F32" s="43"/>
      <c r="G32" s="1196"/>
      <c r="H32" s="1197"/>
      <c r="I32" s="1198"/>
      <c r="J32" s="1228"/>
      <c r="K32" s="1215"/>
      <c r="L32" s="1216"/>
    </row>
    <row r="33" spans="1:12" ht="30" customHeight="1">
      <c r="A33" s="1159"/>
      <c r="B33" s="1145"/>
      <c r="C33" s="1146"/>
      <c r="D33" s="1146"/>
      <c r="E33" s="1176"/>
      <c r="F33" s="43"/>
      <c r="G33" s="1189"/>
      <c r="H33" s="1190"/>
      <c r="I33" s="1191"/>
      <c r="J33" s="1207"/>
      <c r="K33" s="1140"/>
      <c r="L33" s="1141"/>
    </row>
    <row r="34" spans="1:12">
      <c r="A34" s="1159"/>
      <c r="B34" s="1208"/>
      <c r="C34" s="1209"/>
      <c r="D34" s="1209"/>
      <c r="E34" s="1139"/>
      <c r="F34" s="43"/>
      <c r="G34" s="1186"/>
      <c r="H34" s="1187"/>
      <c r="I34" s="1188"/>
      <c r="J34" s="1212"/>
      <c r="K34" s="1232"/>
      <c r="L34" s="1233"/>
    </row>
    <row r="35" spans="1:12" ht="30" customHeight="1">
      <c r="A35" s="1159"/>
      <c r="B35" s="1210"/>
      <c r="C35" s="1211"/>
      <c r="D35" s="1211"/>
      <c r="E35" s="1141"/>
      <c r="F35" s="43"/>
      <c r="G35" s="1189"/>
      <c r="H35" s="1190"/>
      <c r="I35" s="1191"/>
      <c r="J35" s="1207"/>
      <c r="K35" s="1234"/>
      <c r="L35" s="1235"/>
    </row>
    <row r="36" spans="1:12">
      <c r="A36" s="1159"/>
      <c r="B36" s="1177"/>
      <c r="C36" s="1178"/>
      <c r="D36" s="1178"/>
      <c r="E36" s="1179"/>
      <c r="F36" s="43"/>
      <c r="G36" s="1186"/>
      <c r="H36" s="1187"/>
      <c r="I36" s="1188"/>
      <c r="J36" s="1206"/>
      <c r="K36" s="1232"/>
      <c r="L36" s="1233"/>
    </row>
    <row r="37" spans="1:12" ht="45" customHeight="1">
      <c r="A37" s="1159"/>
      <c r="B37" s="1203"/>
      <c r="C37" s="1204"/>
      <c r="D37" s="1204"/>
      <c r="E37" s="1205"/>
      <c r="F37" s="43"/>
      <c r="G37" s="1189"/>
      <c r="H37" s="1190"/>
      <c r="I37" s="1191"/>
      <c r="J37" s="1207"/>
      <c r="K37" s="1234"/>
      <c r="L37" s="1235"/>
    </row>
    <row r="38" spans="1:12">
      <c r="A38" s="1159"/>
      <c r="B38" s="1177"/>
      <c r="C38" s="1178"/>
      <c r="D38" s="1178"/>
      <c r="E38" s="1179"/>
      <c r="F38" s="43"/>
      <c r="G38" s="1167"/>
      <c r="H38" s="1168"/>
      <c r="I38" s="1169"/>
      <c r="J38" s="1206"/>
      <c r="K38" s="1236"/>
      <c r="L38" s="1237"/>
    </row>
    <row r="39" spans="1:12">
      <c r="A39" s="1159"/>
      <c r="B39" s="1203"/>
      <c r="C39" s="1204"/>
      <c r="D39" s="1204"/>
      <c r="E39" s="1205"/>
      <c r="F39" s="43"/>
      <c r="G39" s="1170"/>
      <c r="H39" s="1171"/>
      <c r="I39" s="1172"/>
      <c r="J39" s="1207"/>
      <c r="K39" s="1238"/>
      <c r="L39" s="1239"/>
    </row>
    <row r="40" spans="1:12">
      <c r="A40" s="1159"/>
      <c r="B40" s="1177"/>
      <c r="C40" s="1178"/>
      <c r="D40" s="1178"/>
      <c r="E40" s="1179"/>
      <c r="F40" s="43"/>
      <c r="G40" s="1167"/>
      <c r="H40" s="1168"/>
      <c r="I40" s="1169"/>
      <c r="J40" s="1206"/>
      <c r="K40" s="1236"/>
      <c r="L40" s="1237"/>
    </row>
    <row r="41" spans="1:12">
      <c r="A41" s="1159"/>
      <c r="B41" s="1203"/>
      <c r="C41" s="1204"/>
      <c r="D41" s="1204"/>
      <c r="E41" s="1205"/>
      <c r="F41" s="43"/>
      <c r="G41" s="1170"/>
      <c r="H41" s="1171"/>
      <c r="I41" s="1172"/>
      <c r="J41" s="1207"/>
      <c r="K41" s="1238"/>
      <c r="L41" s="1239"/>
    </row>
    <row r="42" spans="1:12">
      <c r="A42" s="1159"/>
      <c r="B42" s="1177"/>
      <c r="C42" s="1178"/>
      <c r="D42" s="1178"/>
      <c r="E42" s="1179"/>
      <c r="F42" s="43"/>
      <c r="G42" s="1167"/>
      <c r="H42" s="1168"/>
      <c r="I42" s="1169"/>
      <c r="J42" s="1206"/>
      <c r="K42" s="1236"/>
      <c r="L42" s="1237"/>
    </row>
    <row r="43" spans="1:12" ht="15.75" thickBot="1">
      <c r="A43" s="1160"/>
      <c r="B43" s="1180"/>
      <c r="C43" s="1181"/>
      <c r="D43" s="1181"/>
      <c r="E43" s="1182"/>
      <c r="F43" s="43"/>
      <c r="G43" s="1183"/>
      <c r="H43" s="1184"/>
      <c r="I43" s="1185"/>
      <c r="J43" s="1227"/>
      <c r="K43" s="1240"/>
      <c r="L43" s="1241"/>
    </row>
  </sheetData>
  <sheetProtection password="CFC9" sheet="1"/>
  <mergeCells count="66">
    <mergeCell ref="J42:J43"/>
    <mergeCell ref="J32:J33"/>
    <mergeCell ref="K31:L31"/>
    <mergeCell ref="K24:L25"/>
    <mergeCell ref="K34:L35"/>
    <mergeCell ref="K40:L41"/>
    <mergeCell ref="K42:L43"/>
    <mergeCell ref="K36:L37"/>
    <mergeCell ref="K38:L39"/>
    <mergeCell ref="K32:L33"/>
    <mergeCell ref="B2:L2"/>
    <mergeCell ref="C4:D4"/>
    <mergeCell ref="K14:L15"/>
    <mergeCell ref="K16:L17"/>
    <mergeCell ref="E3:I3"/>
    <mergeCell ref="J3:K3"/>
    <mergeCell ref="E4:I4"/>
    <mergeCell ref="J4:K4"/>
    <mergeCell ref="E6:I6"/>
    <mergeCell ref="C3:D3"/>
    <mergeCell ref="D5:J5"/>
    <mergeCell ref="B13:E13"/>
    <mergeCell ref="B14:E15"/>
    <mergeCell ref="B10:L11"/>
    <mergeCell ref="K13:L13"/>
    <mergeCell ref="B18:E19"/>
    <mergeCell ref="B22:E23"/>
    <mergeCell ref="B20:E21"/>
    <mergeCell ref="J20:J21"/>
    <mergeCell ref="G40:I41"/>
    <mergeCell ref="J18:J19"/>
    <mergeCell ref="B38:E39"/>
    <mergeCell ref="B40:E41"/>
    <mergeCell ref="J40:J41"/>
    <mergeCell ref="J38:J39"/>
    <mergeCell ref="B34:E35"/>
    <mergeCell ref="G34:I35"/>
    <mergeCell ref="J34:J35"/>
    <mergeCell ref="B36:E37"/>
    <mergeCell ref="J24:J25"/>
    <mergeCell ref="J36:J37"/>
    <mergeCell ref="A32:A43"/>
    <mergeCell ref="G31:I31"/>
    <mergeCell ref="G20:I21"/>
    <mergeCell ref="G22:I23"/>
    <mergeCell ref="B31:E31"/>
    <mergeCell ref="G24:I25"/>
    <mergeCell ref="G38:I39"/>
    <mergeCell ref="B32:E33"/>
    <mergeCell ref="B42:E43"/>
    <mergeCell ref="G42:I43"/>
    <mergeCell ref="G36:I37"/>
    <mergeCell ref="B24:E25"/>
    <mergeCell ref="G32:I33"/>
    <mergeCell ref="A14:A25"/>
    <mergeCell ref="B16:E17"/>
    <mergeCell ref="G14:I15"/>
    <mergeCell ref="K18:L19"/>
    <mergeCell ref="G18:I19"/>
    <mergeCell ref="G13:I13"/>
    <mergeCell ref="K22:L23"/>
    <mergeCell ref="K20:L21"/>
    <mergeCell ref="J22:J23"/>
    <mergeCell ref="G16:I17"/>
    <mergeCell ref="J16:J17"/>
    <mergeCell ref="J14:J15"/>
  </mergeCells>
  <phoneticPr fontId="30" type="noConversion"/>
  <conditionalFormatting sqref="C4:D4">
    <cfRule type="cellIs" dxfId="2" priority="1" stopIfTrue="1" operator="equal">
      <formula>"C"</formula>
    </cfRule>
    <cfRule type="cellIs" dxfId="1" priority="2" stopIfTrue="1" operator="equal">
      <formula>"B2"</formula>
    </cfRule>
    <cfRule type="cellIs" dxfId="0" priority="3" stopIfTrue="1" operator="equal">
      <formula>"B1"</formula>
    </cfRule>
  </conditionalFormatting>
  <pageMargins left="0.70866141732283472" right="0.70866141732283472" top="0.74803149606299213" bottom="0.74803149606299213" header="0.31496062992125984" footer="0.31496062992125984"/>
  <pageSetup paperSize="8" scale="70" orientation="landscape" r:id="rId1"/>
  <headerFooter alignWithMargins="0">
    <oddFooter>&amp;L&amp;F&amp;C&amp;A&amp;RV1.0          &amp;D</oddFooter>
  </headerFooter>
  <ignoredErrors>
    <ignoredError sqref="C4" unlockedFormula="1"/>
  </ignoredError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Документ" ma:contentTypeID="0x0101004EBAFB83A586EF4F94E7F07E84C3D94B" ma:contentTypeVersion="11" ma:contentTypeDescription="Создание документа." ma:contentTypeScope="" ma:versionID="9764722808648bf14272150f53e434c1">
  <xsd:schema xmlns:xsd="http://www.w3.org/2001/XMLSchema" xmlns:xs="http://www.w3.org/2001/XMLSchema" xmlns:p="http://schemas.microsoft.com/office/2006/metadata/properties" xmlns:ns2="0d090553-ac12-4b9f-ace9-08ae9ba49871" xmlns:ns3="b7c0ead1-1596-430a-9f15-fe6efc5e9c7f" targetNamespace="http://schemas.microsoft.com/office/2006/metadata/properties" ma:root="true" ma:fieldsID="1223af74d8d44661e03e22fda91d430f" ns2:_="" ns3:_="">
    <xsd:import namespace="0d090553-ac12-4b9f-ace9-08ae9ba49871"/>
    <xsd:import namespace="b7c0ead1-1596-430a-9f15-fe6efc5e9c7f"/>
    <xsd:element name="properties">
      <xsd:complexType>
        <xsd:sequence>
          <xsd:element name="documentManagement">
            <xsd:complexType>
              <xsd:all>
                <xsd:element ref="ns2:MediaServiceMetadata" minOccurs="0"/>
                <xsd:element ref="ns2:MediaServiceFastMetadata" minOccurs="0"/>
                <xsd:element ref="ns2:_Flow_SignoffStatus" minOccurs="0"/>
                <xsd:element ref="ns2:MediaServiceAutoTags" minOccurs="0"/>
                <xsd:element ref="ns2:MediaServiceOCR" minOccurs="0"/>
                <xsd:element ref="ns3:SharedWithUsers" minOccurs="0"/>
                <xsd:element ref="ns3:SharedWithDetails" minOccurs="0"/>
                <xsd:element ref="ns2:MediaServiceDateTaken" minOccurs="0"/>
                <xsd:element ref="ns2:MediaServiceLocation"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d090553-ac12-4b9f-ace9-08ae9ba4987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_Flow_SignoffStatus" ma:index="10" nillable="true" ma:displayName="Состояние одобрения" ma:internalName="_x0024_Resources_x003a_core_x002c_Signoff_Status_x003b_">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7c0ead1-1596-430a-9f15-fe6efc5e9c7f" elementFormDefault="qualified">
    <xsd:import namespace="http://schemas.microsoft.com/office/2006/documentManagement/types"/>
    <xsd:import namespace="http://schemas.microsoft.com/office/infopath/2007/PartnerControls"/>
    <xsd:element name="SharedWithUsers" ma:index="13" nillable="true" ma:displayName="Общий доступ с использованием"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Совместно с подробностями"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Тип контента"/>
        <xsd:element ref="dc:title" minOccurs="0" maxOccurs="1" ma:index="4" ma:displayName="Название"/>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Flow_SignoffStatus xmlns="0d090553-ac12-4b9f-ace9-08ae9ba49871"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1FCCD5A-6197-48E7-BF76-419C86216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d090553-ac12-4b9f-ace9-08ae9ba49871"/>
    <ds:schemaRef ds:uri="b7c0ead1-1596-430a-9f15-fe6efc5e9c7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8DFA6C9-3F96-4413-B912-D348D4E4188B}">
  <ds:schemaRefs>
    <ds:schemaRef ds:uri="http://schemas.microsoft.com/office/2006/metadata/properties"/>
    <ds:schemaRef ds:uri="http://schemas.microsoft.com/office/infopath/2007/PartnerControls"/>
    <ds:schemaRef ds:uri="0d090553-ac12-4b9f-ace9-08ae9ba49871"/>
  </ds:schemaRefs>
</ds:datastoreItem>
</file>

<file path=customXml/itemProps3.xml><?xml version="1.0" encoding="utf-8"?>
<ds:datastoreItem xmlns:ds="http://schemas.openxmlformats.org/officeDocument/2006/customXml" ds:itemID="{DD02EAF0-2AA9-4A84-A04C-8376A13F02F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12</vt:i4>
      </vt:variant>
      <vt:variant>
        <vt:lpstr>Именованные диапазоны</vt:lpstr>
      </vt:variant>
      <vt:variant>
        <vt:i4>23</vt:i4>
      </vt:variant>
    </vt:vector>
  </HeadingPairs>
  <TitlesOfParts>
    <vt:vector size="35" baseType="lpstr">
      <vt:lpstr>Меню</vt:lpstr>
      <vt:lpstr>Показатели</vt:lpstr>
      <vt:lpstr>Ввод данных</vt:lpstr>
      <vt:lpstr>Сведения о гранте</vt:lpstr>
      <vt:lpstr>Финансирование</vt:lpstr>
      <vt:lpstr>Управление</vt:lpstr>
      <vt:lpstr>Программа</vt:lpstr>
      <vt:lpstr>Рекомендации</vt:lpstr>
      <vt:lpstr>Действия</vt:lpstr>
      <vt:lpstr>Установки</vt:lpstr>
      <vt:lpstr>Акронимы</vt:lpstr>
      <vt:lpstr>Лист1</vt:lpstr>
      <vt:lpstr>Component</vt:lpstr>
      <vt:lpstr>Countries</vt:lpstr>
      <vt:lpstr>Currency</vt:lpstr>
      <vt:lpstr>LFA</vt:lpstr>
      <vt:lpstr>Medicaments</vt:lpstr>
      <vt:lpstr>PERIOD</vt:lpstr>
      <vt:lpstr>Phase</vt:lpstr>
      <vt:lpstr>PrintA</vt:lpstr>
      <vt:lpstr>PrintDataF</vt:lpstr>
      <vt:lpstr>PrintDataM</vt:lpstr>
      <vt:lpstr>PrintF</vt:lpstr>
      <vt:lpstr>PrintGD</vt:lpstr>
      <vt:lpstr>Действия!PrintM</vt:lpstr>
      <vt:lpstr>PrintM</vt:lpstr>
      <vt:lpstr>PrintP</vt:lpstr>
      <vt:lpstr>PrintR</vt:lpstr>
      <vt:lpstr>Rating</vt:lpstr>
      <vt:lpstr>Round</vt:lpstr>
      <vt:lpstr>мва</vt:lpstr>
      <vt:lpstr>Действия!Область_печати</vt:lpstr>
      <vt:lpstr>Программа!Область_печати</vt:lpstr>
      <vt:lpstr>Управление!Область_печати</vt:lpstr>
      <vt:lpstr>Финансирование!Область_печати</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CCM_Generic_Dashboard_ru</dc:title>
  <dc:subject/>
  <dc:creator>Genc Kastrati</dc:creator>
  <cp:keywords/>
  <dc:description/>
  <cp:lastModifiedBy>Inga Babicheva</cp:lastModifiedBy>
  <cp:revision/>
  <dcterms:created xsi:type="dcterms:W3CDTF">2008-11-20T16:06:13Z</dcterms:created>
  <dcterms:modified xsi:type="dcterms:W3CDTF">2019-09-25T15:30:41Z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oot_Map">
    <vt:lpwstr>C:\Documents and Settings\rfplain\Desktop\Root_Map.xsd</vt:lpwstr>
  </property>
  <property fmtid="{D5CDD505-2E9C-101B-9397-08002B2CF9AE}" pid="3" name="ContentType">
    <vt:lpwstr>Document</vt:lpwstr>
  </property>
  <property fmtid="{D5CDD505-2E9C-101B-9397-08002B2CF9AE}" pid="4" name="Version">
    <vt:lpwstr>1.0</vt:lpwstr>
  </property>
  <property fmtid="{D5CDD505-2E9C-101B-9397-08002B2CF9AE}" pid="5" name="SubtType">
    <vt:lpwstr/>
  </property>
  <property fmtid="{D5CDD505-2E9C-101B-9397-08002B2CF9AE}" pid="6" name="gfGrant">
    <vt:lpwstr/>
  </property>
  <property fmtid="{D5CDD505-2E9C-101B-9397-08002B2CF9AE}" pid="7" name="GrantDocType">
    <vt:lpwstr/>
  </property>
  <property fmtid="{D5CDD505-2E9C-101B-9397-08002B2CF9AE}" pid="8" name="IsFinal">
    <vt:lpwstr>NO</vt:lpwstr>
  </property>
  <property fmtid="{D5CDD505-2E9C-101B-9397-08002B2CF9AE}" pid="9" name="EktContentLanguage">
    <vt:i4>1033</vt:i4>
  </property>
  <property fmtid="{D5CDD505-2E9C-101B-9397-08002B2CF9AE}" pid="10" name="EktQuickLink">
    <vt:lpwstr>DownloadAsset.aspx?id=10410</vt:lpwstr>
  </property>
  <property fmtid="{D5CDD505-2E9C-101B-9397-08002B2CF9AE}" pid="11" name="EktContentType">
    <vt:i4>101</vt:i4>
  </property>
  <property fmtid="{D5CDD505-2E9C-101B-9397-08002B2CF9AE}" pid="12" name="EktContentSubType">
    <vt:i4>0</vt:i4>
  </property>
  <property fmtid="{D5CDD505-2E9C-101B-9397-08002B2CF9AE}" pid="13" name="EktFolderName">
    <vt:lpwstr/>
  </property>
  <property fmtid="{D5CDD505-2E9C-101B-9397-08002B2CF9AE}" pid="14" name="EktCmsPath">
    <vt:lpwstr>&amp;lt;p&amp;gt;Акронимы  Установки  Действия  Рекомендации  Программа  Управление  Финансирование  Сведения о гранте  Ввод данных  Показатели  Меню  Component  Countries  Currency  LFA  Medicaments  PERIOD  Phase  PrintA  PrintDataF  PrintDataM  PrintF  PrintGD</vt:lpwstr>
  </property>
  <property fmtid="{D5CDD505-2E9C-101B-9397-08002B2CF9AE}" pid="15" name="EktExpiryType">
    <vt:i4>1</vt:i4>
  </property>
  <property fmtid="{D5CDD505-2E9C-101B-9397-08002B2CF9AE}" pid="16" name="EktDateCreated">
    <vt:filetime>2011-06-15T08:55:33Z</vt:filetime>
  </property>
  <property fmtid="{D5CDD505-2E9C-101B-9397-08002B2CF9AE}" pid="17" name="EktDateModified">
    <vt:filetime>2011-06-15T08:55:40Z</vt:filetime>
  </property>
  <property fmtid="{D5CDD505-2E9C-101B-9397-08002B2CF9AE}" pid="18" name="EktTaxCategory">
    <vt:lpwstr> #eksep# \Navigation\documents\ccm #eksep# </vt:lpwstr>
  </property>
  <property fmtid="{D5CDD505-2E9C-101B-9397-08002B2CF9AE}" pid="19" name="EktDisabledTaxCategory">
    <vt:lpwstr/>
  </property>
  <property fmtid="{D5CDD505-2E9C-101B-9397-08002B2CF9AE}" pid="20" name="EktCmsSize">
    <vt:i4>883200</vt:i4>
  </property>
  <property fmtid="{D5CDD505-2E9C-101B-9397-08002B2CF9AE}" pid="21" name="EktSearchable">
    <vt:i4>1</vt:i4>
  </property>
  <property fmtid="{D5CDD505-2E9C-101B-9397-08002B2CF9AE}" pid="22" name="EktEDescription">
    <vt:lpwstr>Summary &amp;lt;p&amp;gt;Акронимы  Установки  Действия  Рекомендации  Программа  Управление  Финансирование  Сведения о гранте  Ввод данных  Показатели  Меню  Component  Countries  Currency  LFA  Medicaments  PERIOD  Phase  PrintA  PrintDataF  PrintDataM  PrintF </vt:lpwstr>
  </property>
  <property fmtid="{D5CDD505-2E9C-101B-9397-08002B2CF9AE}" pid="23" name="EktFile_Size">
    <vt:lpwstr>850 KB</vt:lpwstr>
  </property>
  <property fmtid="{D5CDD505-2E9C-101B-9397-08002B2CF9AE}" pid="24" name="EktFile_Type">
    <vt:lpwstr>XLS</vt:lpwstr>
  </property>
  <property fmtid="{D5CDD505-2E9C-101B-9397-08002B2CF9AE}" pid="25" name="ekttaxonomyenabled">
    <vt:i4>1</vt:i4>
  </property>
  <property fmtid="{D5CDD505-2E9C-101B-9397-08002B2CF9AE}" pid="26" name="SV_QUERY_LIST_4F35BF76-6C0D-4D9B-82B2-816C12CF3733">
    <vt:lpwstr>empty_477D106A-C0D6-4607-AEBD-E2C9D60EA279</vt:lpwstr>
  </property>
  <property fmtid="{D5CDD505-2E9C-101B-9397-08002B2CF9AE}" pid="27" name="SV_HIDDEN_GRID_QUERY_LIST_4F35BF76-6C0D-4D9B-82B2-816C12CF3733">
    <vt:lpwstr>empty_477D106A-C0D6-4607-AEBD-E2C9D60EA279</vt:lpwstr>
  </property>
  <property fmtid="{D5CDD505-2E9C-101B-9397-08002B2CF9AE}" pid="28" name="ContentTypeId">
    <vt:lpwstr>0x0101004EBAFB83A586EF4F94E7F07E84C3D94B</vt:lpwstr>
  </property>
  <property fmtid="{D5CDD505-2E9C-101B-9397-08002B2CF9AE}" pid="29" name="AuthorIds_UIVersion_512">
    <vt:lpwstr>21</vt:lpwstr>
  </property>
  <property fmtid="{D5CDD505-2E9C-101B-9397-08002B2CF9AE}" pid="30" name="AuthorIds_UIVersion_1024">
    <vt:lpwstr>21</vt:lpwstr>
  </property>
  <property fmtid="{D5CDD505-2E9C-101B-9397-08002B2CF9AE}" pid="31" name="AuthorIds_UIVersion_40960">
    <vt:lpwstr>13</vt:lpwstr>
  </property>
  <property fmtid="{D5CDD505-2E9C-101B-9397-08002B2CF9AE}" pid="32" name="AuthorIds_UIVersion_41472">
    <vt:lpwstr>21</vt:lpwstr>
  </property>
  <property fmtid="{D5CDD505-2E9C-101B-9397-08002B2CF9AE}" pid="33" name="AuthorIds_UIVersion_43008">
    <vt:lpwstr>31,21</vt:lpwstr>
  </property>
</Properties>
</file>