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tables/tableSingleCells1.xml" ContentType="application/vnd.openxmlformats-officedocument.spreadsheetml.tableSingleCell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charts/chart5.xml" ContentType="application/vnd.openxmlformats-officedocument.drawingml.chart+xml"/>
  <Override PartName="/xl/charts/style2.xml" ContentType="application/vnd.ms-office.chartstyle+xml"/>
  <Override PartName="/xl/charts/colors2.xml" ContentType="application/vnd.ms-office.chartcolorstyle+xml"/>
  <Override PartName="/xl/charts/chart6.xml" ContentType="application/vnd.openxmlformats-officedocument.drawingml.chart+xml"/>
  <Override PartName="/xl/charts/style3.xml" ContentType="application/vnd.ms-office.chartstyle+xml"/>
  <Override PartName="/xl/charts/colors3.xml" ContentType="application/vnd.ms-office.chartcolorstyle+xml"/>
  <Override PartName="/xl/charts/chart7.xml" ContentType="application/vnd.openxmlformats-officedocument.drawingml.chart+xml"/>
  <Override PartName="/xl/charts/style4.xml" ContentType="application/vnd.ms-office.chartstyle+xml"/>
  <Override PartName="/xl/charts/colors4.xml" ContentType="application/vnd.ms-office.chartcolorstyle+xml"/>
  <Override PartName="/xl/charts/chart8.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9.xml" ContentType="application/vnd.openxmlformats-officedocument.drawingml.chart+xml"/>
  <Override PartName="/xl/charts/style6.xml" ContentType="application/vnd.ms-office.chartstyle+xml"/>
  <Override PartName="/xl/charts/colors6.xml" ContentType="application/vnd.ms-office.chartcolorstyle+xml"/>
  <Override PartName="/xl/charts/chart10.xml" ContentType="application/vnd.openxmlformats-officedocument.drawingml.chart+xml"/>
  <Override PartName="/xl/charts/style7.xml" ContentType="application/vnd.ms-office.chartstyle+xml"/>
  <Override PartName="/xl/charts/colors7.xml" ContentType="application/vnd.ms-office.chartcolorstyle+xml"/>
  <Override PartName="/xl/charts/chart11.xml" ContentType="application/vnd.openxmlformats-officedocument.drawingml.chart+xml"/>
  <Override PartName="/xl/charts/style8.xml" ContentType="application/vnd.ms-office.chartstyle+xml"/>
  <Override PartName="/xl/charts/colors8.xml" ContentType="application/vnd.ms-office.chartcolorstyle+xml"/>
  <Override PartName="/xl/charts/chart12.xml" ContentType="application/vnd.openxmlformats-officedocument.drawingml.chart+xml"/>
  <Override PartName="/xl/charts/style9.xml" ContentType="application/vnd.ms-office.chartstyle+xml"/>
  <Override PartName="/xl/charts/colors9.xml" ContentType="application/vnd.ms-office.chartcolorstyle+xml"/>
  <Override PartName="/xl/charts/chart13.xml" ContentType="application/vnd.openxmlformats-officedocument.drawingml.chart+xml"/>
  <Override PartName="/xl/charts/style10.xml" ContentType="application/vnd.ms-office.chartstyle+xml"/>
  <Override PartName="/xl/charts/colors10.xml" ContentType="application/vnd.ms-office.chartcolorstyle+xml"/>
  <Override PartName="/xl/charts/chart14.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drawings/drawing9.xml" ContentType="application/vnd.openxmlformats-officedocument.drawing+xml"/>
  <Override PartName="/xl/charts/chart15.xml" ContentType="application/vnd.openxmlformats-officedocument.drawingml.chart+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P:\CCM\Dashboard\HIV-TB\"/>
    </mc:Choice>
  </mc:AlternateContent>
  <bookViews>
    <workbookView xWindow="-15" yWindow="1545" windowWidth="15600" windowHeight="4410" activeTab="6"/>
  </bookViews>
  <sheets>
    <sheet name="Меню" sheetId="1" r:id="rId1"/>
    <sheet name="Показатели" sheetId="45" r:id="rId2"/>
    <sheet name="Ввод данных" sheetId="29" r:id="rId3"/>
    <sheet name="Сведения о гранте" sheetId="27" r:id="rId4"/>
    <sheet name="Финансирование" sheetId="30" r:id="rId5"/>
    <sheet name="Управление" sheetId="35" r:id="rId6"/>
    <sheet name="Программа" sheetId="37" r:id="rId7"/>
    <sheet name="Рекомендации" sheetId="42" r:id="rId8"/>
    <sheet name="Действия" sheetId="39" r:id="rId9"/>
    <sheet name="Установки" sheetId="32" state="hidden" r:id="rId10"/>
    <sheet name="Акронимы" sheetId="46" state="hidden" r:id="rId11"/>
    <sheet name="Лист1" sheetId="47" r:id="rId12"/>
  </sheets>
  <externalReferences>
    <externalReference r:id="rId13"/>
  </externalReferences>
  <definedNames>
    <definedName name="Component">Установки!$B$9:$B$14</definedName>
    <definedName name="Countries">Установки!$J$9:$J$143</definedName>
    <definedName name="Currency">Установки!$C$9:$C$11</definedName>
    <definedName name="LFA">Установки!$H$9:$H$22</definedName>
    <definedName name="Medicaments">Установки!$I$9:$I$30</definedName>
    <definedName name="PERIOD">Установки!$F$9:$F$21</definedName>
    <definedName name="Phase">Установки!$E$9:$E$13</definedName>
    <definedName name="PrintA">Действия!$A$2:$L$34</definedName>
    <definedName name="PrintDataF">'Ввод данных'!$A$25:$I$74</definedName>
    <definedName name="PrintDataM">'Ввод данных'!$A$76:$G$146</definedName>
    <definedName name="PrintF">Финансирование!$A$2:$M$31</definedName>
    <definedName name="PrintGD">'Сведения о гранте'!$A$2:$J$13</definedName>
    <definedName name="PrintM" localSheetId="8">Действия!$A$2:$L$6</definedName>
    <definedName name="PrintM">Управление!$A$2:$M$33</definedName>
    <definedName name="PrintP">Программа!$A$2:$P$56</definedName>
    <definedName name="PrintR">Рекомендации!$A$2:$N$41</definedName>
    <definedName name="Rating">Установки!$G$9:$G$14</definedName>
    <definedName name="Round">Установки!$D$9:$D$21</definedName>
    <definedName name="мва">Установки!$I$9:$I$30</definedName>
    <definedName name="_xlnm.Print_Area" localSheetId="8">Действия!$A$1:$L$43</definedName>
    <definedName name="_xlnm.Print_Area" localSheetId="6">Программа!$A$1:$Q$55</definedName>
    <definedName name="_xlnm.Print_Area" localSheetId="5">Управление!$A$1:$M$33</definedName>
    <definedName name="_xlnm.Print_Area" localSheetId="4">Финансирование!$A$2:$M$31</definedName>
  </definedNames>
  <calcPr calcId="152511"/>
</workbook>
</file>

<file path=xl/calcChain.xml><?xml version="1.0" encoding="utf-8"?>
<calcChain xmlns="http://schemas.openxmlformats.org/spreadsheetml/2006/main">
  <c r="M36" i="35" l="1"/>
  <c r="M37" i="35"/>
  <c r="M38" i="35"/>
  <c r="M39" i="35"/>
  <c r="M40" i="35"/>
  <c r="M41" i="35"/>
  <c r="M42" i="35"/>
  <c r="M43" i="35"/>
  <c r="M44" i="35"/>
  <c r="M45" i="35"/>
  <c r="M46" i="35"/>
  <c r="M35" i="35"/>
  <c r="F141" i="29" l="1"/>
  <c r="H141" i="29" s="1"/>
  <c r="J141" i="29" s="1"/>
  <c r="F140" i="29"/>
  <c r="H140" i="29" s="1"/>
  <c r="J140" i="29" s="1"/>
  <c r="F139" i="29"/>
  <c r="H139" i="29" s="1"/>
  <c r="J139" i="29" s="1"/>
  <c r="F138" i="29"/>
  <c r="H138" i="29" s="1"/>
  <c r="J138" i="29" s="1"/>
  <c r="F137" i="29"/>
  <c r="H137" i="29" s="1"/>
  <c r="J137" i="29" s="1"/>
  <c r="F136" i="29"/>
  <c r="H136" i="29" s="1"/>
  <c r="J136" i="29" s="1"/>
  <c r="F135" i="29"/>
  <c r="H135" i="29" s="1"/>
  <c r="J135" i="29" s="1"/>
  <c r="F134" i="29"/>
  <c r="H134" i="29" s="1"/>
  <c r="J134" i="29" s="1"/>
  <c r="F133" i="29"/>
  <c r="H133" i="29" s="1"/>
  <c r="J133" i="29" s="1"/>
  <c r="F132" i="29"/>
  <c r="H132" i="29" s="1"/>
  <c r="J132" i="29" s="1"/>
  <c r="F131" i="29"/>
  <c r="H131" i="29" s="1"/>
  <c r="J131" i="29" s="1"/>
  <c r="F130" i="29"/>
  <c r="H130" i="29" s="1"/>
  <c r="J130" i="29" s="1"/>
  <c r="F129" i="29"/>
  <c r="H129" i="29" s="1"/>
  <c r="J129" i="29" s="1"/>
  <c r="F128" i="29"/>
  <c r="H128" i="29" s="1"/>
  <c r="J128" i="29" s="1"/>
  <c r="F127" i="29"/>
  <c r="H127" i="29" s="1"/>
  <c r="J127" i="29" s="1"/>
  <c r="F126" i="29"/>
  <c r="H126" i="29" s="1"/>
  <c r="J126" i="29" s="1"/>
  <c r="X35" i="37" l="1"/>
  <c r="W35" i="37"/>
  <c r="V35" i="37"/>
  <c r="U35" i="37"/>
  <c r="T35" i="37"/>
  <c r="X34" i="37"/>
  <c r="W34" i="37"/>
  <c r="V34" i="37"/>
  <c r="U34" i="37"/>
  <c r="T34" i="37"/>
  <c r="X33" i="37"/>
  <c r="W33" i="37"/>
  <c r="V33" i="37"/>
  <c r="U33" i="37"/>
  <c r="T33" i="37"/>
  <c r="X32" i="37"/>
  <c r="W32" i="37"/>
  <c r="V32" i="37"/>
  <c r="U32" i="37"/>
  <c r="T32" i="37"/>
  <c r="X31" i="37"/>
  <c r="W31" i="37"/>
  <c r="V31" i="37"/>
  <c r="U31" i="37"/>
  <c r="T31" i="37"/>
  <c r="X30" i="37"/>
  <c r="W30" i="37"/>
  <c r="V30" i="37"/>
  <c r="U30" i="37"/>
  <c r="T30" i="37"/>
  <c r="X27" i="37"/>
  <c r="W27" i="37"/>
  <c r="V27" i="37"/>
  <c r="U27" i="37"/>
  <c r="T27" i="37"/>
  <c r="X26" i="37"/>
  <c r="W26" i="37"/>
  <c r="V26" i="37"/>
  <c r="U26" i="37"/>
  <c r="T26" i="37"/>
  <c r="Z24" i="37"/>
  <c r="AA24" i="37" s="1"/>
  <c r="X24" i="37"/>
  <c r="W24" i="37"/>
  <c r="V24" i="37"/>
  <c r="U24" i="37"/>
  <c r="T24" i="37"/>
  <c r="Z23" i="37"/>
  <c r="AA23" i="37" s="1"/>
  <c r="X23" i="37"/>
  <c r="W23" i="37"/>
  <c r="V23" i="37"/>
  <c r="U23" i="37"/>
  <c r="T23" i="37"/>
  <c r="Z22" i="37"/>
  <c r="AA22" i="37" s="1"/>
  <c r="X22" i="37"/>
  <c r="W22" i="37"/>
  <c r="V22" i="37"/>
  <c r="U22" i="37"/>
  <c r="T22" i="37"/>
  <c r="AF21" i="37"/>
  <c r="AE21" i="37"/>
  <c r="AD21" i="37"/>
  <c r="AC21" i="37"/>
  <c r="AB21" i="37"/>
  <c r="X21" i="37"/>
  <c r="W21" i="37"/>
  <c r="V21" i="37"/>
  <c r="U21" i="37"/>
  <c r="T21" i="37"/>
  <c r="L8" i="37"/>
  <c r="F8" i="37"/>
  <c r="B8" i="37"/>
  <c r="F82" i="29"/>
  <c r="F81" i="29"/>
  <c r="D90" i="29"/>
  <c r="G185" i="29"/>
  <c r="G184" i="29"/>
  <c r="G183" i="29"/>
  <c r="G182" i="29"/>
  <c r="G181" i="29"/>
  <c r="G180" i="29"/>
  <c r="O180" i="29"/>
  <c r="P180" i="29"/>
  <c r="Q180" i="29"/>
  <c r="O181" i="29"/>
  <c r="P181" i="29"/>
  <c r="Q181" i="29"/>
  <c r="O182" i="29"/>
  <c r="P182" i="29"/>
  <c r="Q182" i="29"/>
  <c r="O183" i="29"/>
  <c r="P183" i="29"/>
  <c r="Q183" i="29"/>
  <c r="O184" i="29"/>
  <c r="P184" i="29"/>
  <c r="Q184" i="29"/>
  <c r="O185" i="29"/>
  <c r="P185" i="29"/>
  <c r="Q185" i="29"/>
  <c r="N185" i="29"/>
  <c r="M185" i="29"/>
  <c r="L185" i="29"/>
  <c r="K185" i="29"/>
  <c r="J185" i="29"/>
  <c r="I185" i="29"/>
  <c r="N184" i="29"/>
  <c r="M184" i="29"/>
  <c r="L184" i="29"/>
  <c r="K184" i="29"/>
  <c r="J184" i="29"/>
  <c r="I184" i="29"/>
  <c r="E184" i="29"/>
  <c r="D184" i="29"/>
  <c r="A184" i="29"/>
  <c r="N183" i="29"/>
  <c r="M183" i="29"/>
  <c r="L183" i="29"/>
  <c r="K183" i="29"/>
  <c r="J183" i="29"/>
  <c r="I183" i="29"/>
  <c r="N182" i="29"/>
  <c r="M182" i="29"/>
  <c r="L182" i="29"/>
  <c r="K182" i="29"/>
  <c r="J182" i="29"/>
  <c r="I182" i="29"/>
  <c r="E182" i="29"/>
  <c r="D182" i="29"/>
  <c r="A182" i="29"/>
  <c r="N181" i="29"/>
  <c r="M181" i="29"/>
  <c r="L181" i="29"/>
  <c r="K181" i="29"/>
  <c r="J181" i="29"/>
  <c r="I181" i="29"/>
  <c r="N180" i="29"/>
  <c r="M180" i="29"/>
  <c r="L180" i="29"/>
  <c r="K180" i="29"/>
  <c r="J180" i="29"/>
  <c r="I180" i="29"/>
  <c r="E180" i="29"/>
  <c r="D180" i="29"/>
  <c r="A180" i="29"/>
  <c r="H201" i="29"/>
  <c r="G221" i="29"/>
  <c r="H221" i="29"/>
  <c r="I221" i="29"/>
  <c r="J221" i="29"/>
  <c r="K221" i="29"/>
  <c r="L221" i="29"/>
  <c r="M221" i="29"/>
  <c r="N221" i="29"/>
  <c r="O221" i="29"/>
  <c r="P221" i="29"/>
  <c r="Q221" i="29"/>
  <c r="A222" i="29"/>
  <c r="D222" i="29"/>
  <c r="E222" i="29"/>
  <c r="G222" i="29"/>
  <c r="H222" i="29"/>
  <c r="I222" i="29"/>
  <c r="J222" i="29"/>
  <c r="K222" i="29"/>
  <c r="L222" i="29"/>
  <c r="M222" i="29"/>
  <c r="N222" i="29"/>
  <c r="O222" i="29"/>
  <c r="P222" i="29"/>
  <c r="Q222" i="29"/>
  <c r="G223" i="29"/>
  <c r="H223" i="29"/>
  <c r="I223" i="29"/>
  <c r="J223" i="29"/>
  <c r="K223" i="29"/>
  <c r="L223" i="29"/>
  <c r="M223" i="29"/>
  <c r="N223" i="29"/>
  <c r="O223" i="29"/>
  <c r="P223" i="29"/>
  <c r="Q223" i="29"/>
  <c r="A224" i="29"/>
  <c r="D224" i="29"/>
  <c r="E224" i="29"/>
  <c r="G224" i="29"/>
  <c r="H224" i="29"/>
  <c r="I224" i="29"/>
  <c r="J224" i="29"/>
  <c r="K224" i="29"/>
  <c r="L224" i="29"/>
  <c r="M224" i="29"/>
  <c r="N224" i="29"/>
  <c r="O224" i="29"/>
  <c r="P224" i="29"/>
  <c r="Q224" i="29"/>
  <c r="G225" i="29"/>
  <c r="H225" i="29"/>
  <c r="I225" i="29"/>
  <c r="J225" i="29"/>
  <c r="K225" i="29"/>
  <c r="L225" i="29"/>
  <c r="M225" i="29"/>
  <c r="N225" i="29"/>
  <c r="O225" i="29"/>
  <c r="P225" i="29"/>
  <c r="Q225" i="29"/>
  <c r="A226" i="29"/>
  <c r="D226" i="29"/>
  <c r="E226" i="29"/>
  <c r="G226" i="29"/>
  <c r="H226" i="29"/>
  <c r="I226" i="29"/>
  <c r="J226" i="29"/>
  <c r="K226" i="29"/>
  <c r="L226" i="29"/>
  <c r="M226" i="29"/>
  <c r="N226" i="29"/>
  <c r="O226" i="29"/>
  <c r="P226" i="29"/>
  <c r="Q226" i="29"/>
  <c r="G227" i="29"/>
  <c r="H227" i="29"/>
  <c r="I227" i="29"/>
  <c r="J227" i="29"/>
  <c r="K227" i="29"/>
  <c r="L227" i="29"/>
  <c r="M227" i="29"/>
  <c r="N227" i="29"/>
  <c r="O227" i="29"/>
  <c r="P227" i="29"/>
  <c r="Q227" i="29"/>
  <c r="F83" i="29"/>
  <c r="F84" i="29"/>
  <c r="AF23" i="37" l="1"/>
  <c r="AB23" i="37"/>
  <c r="AE23" i="37"/>
  <c r="AD23" i="37"/>
  <c r="AC23" i="37"/>
  <c r="AF22" i="37"/>
  <c r="AB22" i="37"/>
  <c r="AE22" i="37"/>
  <c r="AD22" i="37"/>
  <c r="AC22" i="37"/>
  <c r="AF24" i="37"/>
  <c r="AB24" i="37"/>
  <c r="AE24" i="37"/>
  <c r="AD24" i="37"/>
  <c r="AC24" i="37"/>
  <c r="C115" i="29"/>
  <c r="B115" i="29"/>
  <c r="C114" i="29"/>
  <c r="B114" i="29"/>
  <c r="C113" i="29"/>
  <c r="B113" i="29"/>
  <c r="B33" i="29"/>
  <c r="C33" i="29" s="1"/>
  <c r="B32" i="29"/>
  <c r="B34" i="29" s="1"/>
  <c r="C34" i="29" s="1"/>
  <c r="B56" i="29"/>
  <c r="E56" i="29" l="1"/>
  <c r="B53" i="37"/>
  <c r="C56" i="29" l="1"/>
  <c r="I27" i="47"/>
  <c r="I28" i="47"/>
  <c r="G29" i="47"/>
  <c r="G31" i="47" s="1"/>
  <c r="G27" i="47"/>
  <c r="G28" i="47"/>
  <c r="G26" i="47"/>
  <c r="F20" i="47"/>
  <c r="G19" i="47"/>
  <c r="G18" i="47"/>
  <c r="D22" i="47"/>
  <c r="E19" i="47"/>
  <c r="E20" i="47"/>
  <c r="E18" i="47"/>
  <c r="F14" i="47"/>
  <c r="E14" i="47"/>
  <c r="K10" i="47"/>
  <c r="J10" i="47"/>
  <c r="C14" i="47"/>
  <c r="D13" i="47"/>
  <c r="D12" i="47"/>
  <c r="D11" i="47"/>
  <c r="D6" i="47"/>
  <c r="C6" i="47"/>
  <c r="D64" i="29"/>
  <c r="D63" i="29"/>
  <c r="D62" i="29"/>
  <c r="D61" i="29"/>
  <c r="E35" i="29"/>
  <c r="H147" i="29"/>
  <c r="D12" i="42"/>
  <c r="D41" i="42"/>
  <c r="D34" i="42"/>
  <c r="D35" i="42"/>
  <c r="D36" i="42"/>
  <c r="D37" i="42"/>
  <c r="D38" i="42"/>
  <c r="D39" i="42"/>
  <c r="D40" i="42"/>
  <c r="D33" i="42"/>
  <c r="D32" i="42"/>
  <c r="D31" i="42"/>
  <c r="D30" i="42"/>
  <c r="D29" i="42"/>
  <c r="D24" i="42"/>
  <c r="D23" i="42"/>
  <c r="D22" i="42"/>
  <c r="D21" i="42"/>
  <c r="D20" i="42"/>
  <c r="D19" i="42"/>
  <c r="D13" i="42"/>
  <c r="D11" i="42"/>
  <c r="B13" i="27"/>
  <c r="D10" i="27"/>
  <c r="B10" i="27"/>
  <c r="B9" i="27"/>
  <c r="Q29" i="29"/>
  <c r="Q30" i="29"/>
  <c r="Q31" i="29"/>
  <c r="B8" i="45"/>
  <c r="B23" i="45"/>
  <c r="B2" i="37"/>
  <c r="B2" i="35"/>
  <c r="B2" i="45"/>
  <c r="B3" i="27"/>
  <c r="B3" i="32" s="1"/>
  <c r="B2" i="30"/>
  <c r="B2" i="1"/>
  <c r="B2" i="39"/>
  <c r="B2" i="42"/>
  <c r="K3" i="30"/>
  <c r="M3" i="30"/>
  <c r="A32" i="29"/>
  <c r="B3" i="39"/>
  <c r="B3" i="42"/>
  <c r="C4" i="42"/>
  <c r="B4" i="1"/>
  <c r="C3" i="37"/>
  <c r="B3" i="37"/>
  <c r="B3" i="30"/>
  <c r="B6" i="27"/>
  <c r="C4" i="30"/>
  <c r="C4" i="35"/>
  <c r="C4" i="37"/>
  <c r="C4" i="39"/>
  <c r="D60" i="29"/>
  <c r="C38" i="29"/>
  <c r="B38" i="29"/>
  <c r="B9" i="45"/>
  <c r="K3" i="35"/>
  <c r="M3" i="35"/>
  <c r="I11" i="27"/>
  <c r="B12" i="27"/>
  <c r="C3" i="35"/>
  <c r="B3" i="35"/>
  <c r="B4" i="35"/>
  <c r="E4" i="35"/>
  <c r="K4" i="35"/>
  <c r="M4" i="35"/>
  <c r="D5" i="35"/>
  <c r="L5" i="35"/>
  <c r="M5" i="35"/>
  <c r="B26" i="35"/>
  <c r="J3" i="39"/>
  <c r="L3" i="39"/>
  <c r="B4" i="39"/>
  <c r="E4" i="39"/>
  <c r="J4" i="39"/>
  <c r="L4" i="39"/>
  <c r="K5" i="39"/>
  <c r="L5" i="39"/>
  <c r="L3" i="42"/>
  <c r="M3" i="42"/>
  <c r="B4" i="42"/>
  <c r="E4" i="42"/>
  <c r="L4" i="42"/>
  <c r="M4" i="42"/>
  <c r="L5" i="42"/>
  <c r="M5" i="42"/>
  <c r="D14" i="42"/>
  <c r="O3" i="37"/>
  <c r="Q3" i="37"/>
  <c r="B4" i="37"/>
  <c r="E4" i="37"/>
  <c r="P4" i="37"/>
  <c r="Q4" i="37"/>
  <c r="D5" i="37"/>
  <c r="P5" i="37"/>
  <c r="Q5" i="37"/>
  <c r="B38" i="37"/>
  <c r="F38" i="37"/>
  <c r="L38" i="37"/>
  <c r="B50" i="37"/>
  <c r="B51" i="37"/>
  <c r="T51" i="37"/>
  <c r="U51" i="37"/>
  <c r="V51" i="37"/>
  <c r="W51" i="37"/>
  <c r="X51" i="37"/>
  <c r="AB51" i="37"/>
  <c r="AC51" i="37"/>
  <c r="AD51" i="37"/>
  <c r="AE51" i="37"/>
  <c r="AF51" i="37"/>
  <c r="B52" i="37"/>
  <c r="T52" i="37"/>
  <c r="U52" i="37"/>
  <c r="V52" i="37"/>
  <c r="W52" i="37"/>
  <c r="X52" i="37"/>
  <c r="Z52" i="37"/>
  <c r="AA52" i="37" s="1"/>
  <c r="AD52" i="37" s="1"/>
  <c r="B54" i="37"/>
  <c r="Z54" i="37"/>
  <c r="AA54" i="37"/>
  <c r="AD54" i="37" s="1"/>
  <c r="B55" i="37"/>
  <c r="B4" i="30"/>
  <c r="E4" i="30"/>
  <c r="K4" i="30"/>
  <c r="M4" i="30"/>
  <c r="D5" i="30"/>
  <c r="L5" i="30"/>
  <c r="M5" i="30"/>
  <c r="J27" i="30"/>
  <c r="L27" i="30"/>
  <c r="M27" i="30"/>
  <c r="J28" i="30"/>
  <c r="L28" i="30"/>
  <c r="M28" i="30"/>
  <c r="J29" i="30"/>
  <c r="L29" i="30"/>
  <c r="M29" i="30"/>
  <c r="F6" i="27"/>
  <c r="D9" i="27"/>
  <c r="G9" i="27"/>
  <c r="I9" i="27"/>
  <c r="G10" i="27"/>
  <c r="B11" i="27"/>
  <c r="D11" i="27"/>
  <c r="G11" i="27"/>
  <c r="G12" i="27"/>
  <c r="G13" i="27"/>
  <c r="F35" i="29"/>
  <c r="H35" i="29"/>
  <c r="Q59" i="29"/>
  <c r="K35" i="29"/>
  <c r="M35" i="29"/>
  <c r="D91" i="29"/>
  <c r="D104" i="29"/>
  <c r="D105" i="29"/>
  <c r="B10" i="45"/>
  <c r="B11" i="45"/>
  <c r="B19" i="45"/>
  <c r="B20" i="45"/>
  <c r="B21" i="45"/>
  <c r="B22" i="45"/>
  <c r="B25" i="45"/>
  <c r="H4" i="1"/>
  <c r="C35" i="29"/>
  <c r="I35" i="29"/>
  <c r="G35" i="29"/>
  <c r="Q35" i="29"/>
  <c r="J35" i="29"/>
  <c r="D35" i="29"/>
  <c r="Q33" i="29"/>
  <c r="Q34" i="29"/>
  <c r="B35" i="29"/>
  <c r="Q58" i="29"/>
  <c r="Q32" i="29"/>
  <c r="AB54" i="37" l="1"/>
  <c r="D14" i="47"/>
  <c r="F22" i="47" s="1"/>
  <c r="AE52" i="37"/>
  <c r="AB52" i="37"/>
  <c r="AF54" i="37"/>
  <c r="AC54" i="37"/>
  <c r="AF52" i="37"/>
  <c r="AE54" i="37"/>
  <c r="AC52" i="37"/>
  <c r="B7" i="35"/>
  <c r="B8" i="30"/>
  <c r="I26" i="35"/>
  <c r="B22" i="30"/>
  <c r="B19" i="35"/>
  <c r="I7" i="35"/>
  <c r="I19" i="35"/>
  <c r="J8" i="30"/>
  <c r="J22" i="30"/>
  <c r="L35" i="29"/>
  <c r="P60" i="29"/>
</calcChain>
</file>

<file path=xl/comments1.xml><?xml version="1.0" encoding="utf-8"?>
<comments xmlns="http://schemas.openxmlformats.org/spreadsheetml/2006/main">
  <authors>
    <author>Irina Schelokova</author>
  </authors>
  <commentList>
    <comment ref="B55" authorId="0" shapeId="0">
      <text>
        <r>
          <rPr>
            <b/>
            <sz val="9"/>
            <color indexed="81"/>
            <rFont val="Tahoma"/>
            <family val="2"/>
            <charset val="204"/>
          </rPr>
          <t>Irina Schelokova:</t>
        </r>
        <r>
          <rPr>
            <sz val="9"/>
            <color indexed="81"/>
            <rFont val="Tahoma"/>
            <family val="2"/>
            <charset val="204"/>
          </rPr>
          <t xml:space="preserve">
в 2 фазе индикатор модифицирован</t>
        </r>
      </text>
    </comment>
    <comment ref="B56" authorId="0" shapeId="0">
      <text>
        <r>
          <rPr>
            <b/>
            <sz val="9"/>
            <color indexed="81"/>
            <rFont val="Tahoma"/>
            <family val="2"/>
            <charset val="204"/>
          </rPr>
          <t>Irina Schelokova:</t>
        </r>
        <r>
          <rPr>
            <sz val="9"/>
            <color indexed="81"/>
            <rFont val="Tahoma"/>
            <family val="2"/>
            <charset val="204"/>
          </rPr>
          <t xml:space="preserve">
в 2 фазе индикатор модифицирован</t>
        </r>
      </text>
    </comment>
    <comment ref="B58" authorId="0" shapeId="0">
      <text>
        <r>
          <rPr>
            <b/>
            <sz val="9"/>
            <color indexed="81"/>
            <rFont val="Tahoma"/>
            <family val="2"/>
            <charset val="204"/>
          </rPr>
          <t>Irina Schelokova:</t>
        </r>
        <r>
          <rPr>
            <sz val="9"/>
            <color indexed="81"/>
            <rFont val="Tahoma"/>
            <family val="2"/>
            <charset val="204"/>
          </rPr>
          <t xml:space="preserve">
в 2 фазе индикатор исключен</t>
        </r>
      </text>
    </comment>
  </commentList>
</comments>
</file>

<file path=xl/comments2.xml><?xml version="1.0" encoding="utf-8"?>
<comments xmlns="http://schemas.openxmlformats.org/spreadsheetml/2006/main">
  <authors>
    <author>mgleixner</author>
    <author>Nazgul Akaeva</author>
    <author>molszak</author>
  </authors>
  <commentList>
    <comment ref="A30" authorId="0" shapeId="0">
      <text>
        <r>
          <rPr>
            <sz val="8"/>
            <color indexed="81"/>
            <rFont val="Tahoma"/>
            <family val="2"/>
          </rPr>
          <t>To define your periods (eg. P1, P2, P3 etc or P9, P10, P11 etc) you need to unprotect the cells.</t>
        </r>
      </text>
    </comment>
    <comment ref="B32" authorId="1" shapeId="0">
      <text>
        <r>
          <rPr>
            <b/>
            <sz val="9"/>
            <color indexed="81"/>
            <rFont val="Tahoma"/>
            <family val="2"/>
            <charset val="204"/>
          </rPr>
          <t>Nazgul Akaeva:</t>
        </r>
        <r>
          <rPr>
            <sz val="9"/>
            <color indexed="81"/>
            <rFont val="Tahoma"/>
            <family val="2"/>
            <charset val="204"/>
          </rPr>
          <t xml:space="preserve">
2 214 860$ -uncommitted cash balance from closed grants transferred to grant KGZ-C-UNDP</t>
        </r>
      </text>
    </comment>
    <comment ref="A81" authorId="2" shapeId="0">
      <text>
        <r>
          <rPr>
            <b/>
            <sz val="8"/>
            <color indexed="81"/>
            <rFont val="Tahoma"/>
            <family val="2"/>
          </rPr>
          <t xml:space="preserve">If data are not available, do not enter zeros; rather, leave the cells in the table blank. </t>
        </r>
      </text>
    </comment>
    <comment ref="A82" authorId="2" shapeId="0">
      <text>
        <r>
          <rPr>
            <b/>
            <sz val="8"/>
            <color indexed="81"/>
            <rFont val="Tahoma"/>
            <family val="2"/>
          </rPr>
          <t>If data are not available, do not enter zeros; rather, leave the cells in this table blank.</t>
        </r>
      </text>
    </comment>
    <comment ref="A83" authorId="2" shapeId="0">
      <text>
        <r>
          <rPr>
            <b/>
            <sz val="8"/>
            <color indexed="81"/>
            <rFont val="Tahoma"/>
            <family val="2"/>
          </rPr>
          <t xml:space="preserve">If data are not available, do not enter zeros; rather, leave the cells in the table blank. </t>
        </r>
      </text>
    </comment>
    <comment ref="A84" authorId="2" shapeId="0">
      <text>
        <r>
          <rPr>
            <b/>
            <sz val="8"/>
            <color indexed="81"/>
            <rFont val="Tahoma"/>
            <family val="2"/>
          </rPr>
          <t>If data are not available, do not enter zeros; rather, leave the cells in this table blank.</t>
        </r>
      </text>
    </comment>
    <comment ref="A91" authorId="0" shapeId="0">
      <text>
        <r>
          <rPr>
            <sz val="8"/>
            <color indexed="81"/>
            <rFont val="Tahoma"/>
            <family val="2"/>
          </rPr>
          <t xml:space="preserve">If data are not available, do not enter zeros; rather, leave the cells in this table blank. </t>
        </r>
      </text>
    </comment>
    <comment ref="A109" authorId="0" shapeId="0">
      <text>
        <r>
          <rPr>
            <sz val="8"/>
            <color indexed="81"/>
            <rFont val="Tahoma"/>
            <family val="2"/>
          </rPr>
          <t>To define your periods (eg. P1, P2, P3 etc or P9, P10, P11 etc) you need to unprotect the cells.</t>
        </r>
      </text>
    </comment>
  </commentList>
</comments>
</file>

<file path=xl/comments3.xml><?xml version="1.0" encoding="utf-8"?>
<comments xmlns="http://schemas.openxmlformats.org/spreadsheetml/2006/main">
  <authors>
    <author>Elena Mikhalchenko</author>
  </authors>
  <commentList>
    <comment ref="D6"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 ref="D14" authorId="0" shapeId="0">
      <text>
        <r>
          <rPr>
            <b/>
            <sz val="9"/>
            <color indexed="81"/>
            <rFont val="Tahoma"/>
            <family val="2"/>
            <charset val="204"/>
          </rPr>
          <t>Elena Mikhalchenko:</t>
        </r>
        <r>
          <rPr>
            <sz val="9"/>
            <color indexed="81"/>
            <rFont val="Tahoma"/>
            <family val="2"/>
            <charset val="204"/>
          </rPr>
          <t xml:space="preserve">
Факт расходы см отчет PUDR секция 3В</t>
        </r>
      </text>
    </comment>
  </commentList>
</comments>
</file>

<file path=xl/sharedStrings.xml><?xml version="1.0" encoding="utf-8"?>
<sst xmlns="http://schemas.openxmlformats.org/spreadsheetml/2006/main" count="1047" uniqueCount="713">
  <si>
    <t xml:space="preserve">     Введите финансовые данные в каждую ячейку оранжевого цвета.</t>
  </si>
  <si>
    <t>M1: Статус Предварительных условий (ПУ) и Действий с установленным сроком исполнения (ДУС)</t>
  </si>
  <si>
    <r>
      <t xml:space="preserve">Количество выполненных или невыполненных Предварительных условий (ПУ) и Действий с установленным сроком исполнения (ДУС). 
</t>
    </r>
    <r>
      <rPr>
        <sz val="11"/>
        <color indexed="8"/>
        <rFont val="Arial"/>
        <family val="2"/>
      </rPr>
      <t>В категории показателей  "Невыполненные требования" мы различаем ПУ и ДУС с истекшим и неистекшим сроком исполнения.</t>
    </r>
  </si>
  <si>
    <t>(3)
Общее кол-во пациентов, получающих лечение</t>
  </si>
  <si>
    <t>Общ. финансирование:</t>
  </si>
  <si>
    <r>
      <rPr>
        <sz val="11"/>
        <rFont val="Arial"/>
        <family val="2"/>
      </rPr>
      <t>ОПР/ЗПС</t>
    </r>
    <r>
      <rPr>
        <sz val="11"/>
        <color indexed="8"/>
        <rFont val="Arial"/>
        <family val="2"/>
      </rPr>
      <t>; данные ОР; отчеты СР  основному реципиенту.</t>
    </r>
  </si>
  <si>
    <t>Электронная почта и документация ОР, МАФ и ГФ; банковские уведомления или расписки ОР в получении средств ГФ; отчеты СР основному реципиенту, составленные на основе банковских документов.</t>
  </si>
  <si>
    <t>M4: Количество полных отчетов, полученных к установленному сроку</t>
  </si>
  <si>
    <t>Документация ОР: складские данные</t>
  </si>
  <si>
    <t>Источник данных</t>
  </si>
  <si>
    <t>Валюта финансирования гранта (долл. США или евро).</t>
  </si>
  <si>
    <t>Количество месяцев.</t>
  </si>
  <si>
    <t>Банковская или бухгалтерская информация ОР; уведомления ГФ о выплате средств; ОПР/ЗПС; веб-сайт ГФ.</t>
  </si>
  <si>
    <t xml:space="preserve">Документация ОР. </t>
  </si>
  <si>
    <t>Документация ОР и СР.</t>
  </si>
  <si>
    <t>Документация ОР; соглашения с субреципиентами/ меморандум о взаимопонимании (МоВ); документация СКК.</t>
  </si>
  <si>
    <t>€</t>
  </si>
  <si>
    <t>$</t>
  </si>
  <si>
    <t>RCC</t>
  </si>
  <si>
    <t>Component</t>
  </si>
  <si>
    <t>Currency</t>
  </si>
  <si>
    <t>Round</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</si>
  <si>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</si>
  <si>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</si>
  <si>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</si>
  <si>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</si>
  <si>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</si>
  <si>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</si>
  <si>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</si>
  <si>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</si>
  <si>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</si>
  <si>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</si>
  <si>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</si>
  <si>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</si>
  <si>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</si>
  <si>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</si>
  <si>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</si>
  <si>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</si>
  <si>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</si>
  <si>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NVP</t>
  </si>
  <si>
    <t>3TC</t>
  </si>
  <si>
    <t>D4T</t>
  </si>
  <si>
    <t>AZT</t>
  </si>
  <si>
    <t>DDI</t>
  </si>
  <si>
    <t>EFV</t>
  </si>
  <si>
    <t>AS/MQ</t>
  </si>
  <si>
    <t>AS/LF</t>
  </si>
  <si>
    <t>AS/AQ</t>
  </si>
  <si>
    <t>Medicaments</t>
  </si>
  <si>
    <t>min</t>
  </si>
  <si>
    <t>max</t>
  </si>
  <si>
    <t>F1</t>
  </si>
  <si>
    <t>F2</t>
  </si>
  <si>
    <t>F3</t>
  </si>
  <si>
    <t>F4</t>
  </si>
  <si>
    <t>P1</t>
  </si>
  <si>
    <t>P2</t>
  </si>
  <si>
    <t>P3</t>
  </si>
  <si>
    <t>P4</t>
  </si>
  <si>
    <t>M1</t>
  </si>
  <si>
    <t>M2</t>
  </si>
  <si>
    <t>M3</t>
  </si>
  <si>
    <t>M4</t>
  </si>
  <si>
    <t>M5</t>
  </si>
  <si>
    <t>M6</t>
  </si>
  <si>
    <t>P5</t>
  </si>
  <si>
    <t>P6</t>
  </si>
  <si>
    <t>P7</t>
  </si>
  <si>
    <t>P8</t>
  </si>
  <si>
    <t>P9</t>
  </si>
  <si>
    <t>P10</t>
  </si>
  <si>
    <t>P11</t>
  </si>
  <si>
    <t>Countries</t>
  </si>
  <si>
    <t>UNOPS</t>
  </si>
  <si>
    <t>Valor</t>
  </si>
  <si>
    <t>Rating</t>
  </si>
  <si>
    <t>RDT</t>
  </si>
  <si>
    <t>Period</t>
  </si>
  <si>
    <t>P12</t>
  </si>
  <si>
    <t>LFA</t>
  </si>
  <si>
    <t>E-PAP</t>
  </si>
  <si>
    <t>Al/Lum</t>
  </si>
  <si>
    <t>Set-up = List of validation for Grant Detail page</t>
  </si>
  <si>
    <t>0% - 59%</t>
  </si>
  <si>
    <t>60% - 89%</t>
  </si>
  <si>
    <t>&gt; 90%</t>
  </si>
  <si>
    <t>V1.0</t>
  </si>
  <si>
    <t>Наименование:</t>
  </si>
  <si>
    <t>Определение</t>
  </si>
  <si>
    <t>Измерение</t>
  </si>
  <si>
    <t>Источники Данных</t>
  </si>
  <si>
    <t>Грант №</t>
  </si>
  <si>
    <t>Страна:</t>
  </si>
  <si>
    <t>Пожалуйста выберите</t>
  </si>
  <si>
    <t>Афганистан</t>
  </si>
  <si>
    <t>Албания</t>
  </si>
  <si>
    <t>Алжир</t>
  </si>
  <si>
    <t>Ангола</t>
  </si>
  <si>
    <t>Аргентина</t>
  </si>
  <si>
    <t>Армения</t>
  </si>
  <si>
    <t>Азербайджан</t>
  </si>
  <si>
    <t>Бангладеш</t>
  </si>
  <si>
    <t>Беларусь</t>
  </si>
  <si>
    <t>Белиз</t>
  </si>
  <si>
    <t>Бенин</t>
  </si>
  <si>
    <t>Бутан</t>
  </si>
  <si>
    <t>Боливия</t>
  </si>
  <si>
    <t>Босния и Герцеговина</t>
  </si>
  <si>
    <t>Ботсвана</t>
  </si>
  <si>
    <t>Бразилия</t>
  </si>
  <si>
    <t>Болгария</t>
  </si>
  <si>
    <t>Буркина Фасо</t>
  </si>
  <si>
    <t>Бурунди</t>
  </si>
  <si>
    <t>Камбоджа</t>
  </si>
  <si>
    <t>Камерун</t>
  </si>
  <si>
    <t>Кабо-Верде</t>
  </si>
  <si>
    <t>Центрально-Африканская Республика</t>
  </si>
  <si>
    <t>Чад</t>
  </si>
  <si>
    <t>Чили</t>
  </si>
  <si>
    <t>Китай</t>
  </si>
  <si>
    <t>Колумбия</t>
  </si>
  <si>
    <t>Коморы</t>
  </si>
  <si>
    <t>Конго (Демократическая Республика)</t>
  </si>
  <si>
    <t>Конго (Республика)</t>
  </si>
  <si>
    <t>Коста Рика</t>
  </si>
  <si>
    <t>Кот-д'Ивуар</t>
  </si>
  <si>
    <t>Хорватия</t>
  </si>
  <si>
    <t>Куба</t>
  </si>
  <si>
    <t>Джибути</t>
  </si>
  <si>
    <t>Доминиканская Республика</t>
  </si>
  <si>
    <t>Эквадор</t>
  </si>
  <si>
    <t>Египет</t>
  </si>
  <si>
    <t>Сальвадор</t>
  </si>
  <si>
    <t>Экваториальная Гвинея</t>
  </si>
  <si>
    <t>Эритрея</t>
  </si>
  <si>
    <t>Эстония</t>
  </si>
  <si>
    <t>Эфиопия</t>
  </si>
  <si>
    <t>Фиджи</t>
  </si>
  <si>
    <t>Габон</t>
  </si>
  <si>
    <t>Гамбия</t>
  </si>
  <si>
    <t>Грузия</t>
  </si>
  <si>
    <t>Гана</t>
  </si>
  <si>
    <t>Гватемала</t>
  </si>
  <si>
    <t>Гвинея</t>
  </si>
  <si>
    <t>Гвинея-Бисау</t>
  </si>
  <si>
    <t>Гайана</t>
  </si>
  <si>
    <t>Гаити</t>
  </si>
  <si>
    <t>Гондурас</t>
  </si>
  <si>
    <t>Индия</t>
  </si>
  <si>
    <t>Индонезия</t>
  </si>
  <si>
    <t>Иран (Исламская Республика)</t>
  </si>
  <si>
    <t>Ирак</t>
  </si>
  <si>
    <t>Ямайка</t>
  </si>
  <si>
    <t>Иордания</t>
  </si>
  <si>
    <t>Казахстан</t>
  </si>
  <si>
    <t>Кения</t>
  </si>
  <si>
    <t>Корея (Народно-Демократическая Республика)</t>
  </si>
  <si>
    <t>Косово (Сербия)</t>
  </si>
  <si>
    <t>Кыргызстан</t>
  </si>
  <si>
    <t>Лаос</t>
  </si>
  <si>
    <t>Лесото</t>
  </si>
  <si>
    <t>Либерия</t>
  </si>
  <si>
    <t>Македония, БЮР</t>
  </si>
  <si>
    <t>Мадагаскар</t>
  </si>
  <si>
    <t>Малави</t>
  </si>
  <si>
    <t>Мальдивы</t>
  </si>
  <si>
    <t>Мали</t>
  </si>
  <si>
    <t>Мавритания</t>
  </si>
  <si>
    <t>Маврикий</t>
  </si>
  <si>
    <t>Молдова</t>
  </si>
  <si>
    <t>Монголия</t>
  </si>
  <si>
    <t>Черногория</t>
  </si>
  <si>
    <t>Марокко</t>
  </si>
  <si>
    <t>Мозамбик</t>
  </si>
  <si>
    <t>Глобальный (LWF)</t>
  </si>
  <si>
    <t>Несколько стран Африки (Программа Западно-Африканский Корридор)</t>
  </si>
  <si>
    <t>Несколько стран Африки (RMCC)</t>
  </si>
  <si>
    <t>Несколько стран Америки (Анды)</t>
  </si>
  <si>
    <t>Несколько стран Америки (CARICOM)</t>
  </si>
  <si>
    <t>Несколько стран Америки (CRN+)</t>
  </si>
  <si>
    <t>Несколько стран Америки (Meso)</t>
  </si>
  <si>
    <t>Несколько стран Америки (OECS)</t>
  </si>
  <si>
    <t>Несколько стран Америки (REDCA+)</t>
  </si>
  <si>
    <t>Несколько стран Западно-Тихоокеанского региона</t>
  </si>
  <si>
    <t>Мьянма</t>
  </si>
  <si>
    <t>Намибия</t>
  </si>
  <si>
    <t>Непал</t>
  </si>
  <si>
    <t>Никарагуа</t>
  </si>
  <si>
    <t>Нигер</t>
  </si>
  <si>
    <t>Нигерия</t>
  </si>
  <si>
    <t>Пакистан</t>
  </si>
  <si>
    <t>Панама</t>
  </si>
  <si>
    <t>Папуа Новая Гвинея</t>
  </si>
  <si>
    <t>Парагвай</t>
  </si>
  <si>
    <t>Перу</t>
  </si>
  <si>
    <t>Филиппины</t>
  </si>
  <si>
    <t>Румыния</t>
  </si>
  <si>
    <t>Российская Федерация</t>
  </si>
  <si>
    <t>Руанда</t>
  </si>
  <si>
    <t>Сан-Томе и Принсипи</t>
  </si>
  <si>
    <t>Сенегал</t>
  </si>
  <si>
    <t>Сербия</t>
  </si>
  <si>
    <t>Сьерра-Леоне</t>
  </si>
  <si>
    <t>Соломоновы Острова</t>
  </si>
  <si>
    <t>Сомали</t>
  </si>
  <si>
    <t>Южная Африка</t>
  </si>
  <si>
    <t>Шри-Ланка</t>
  </si>
  <si>
    <t>Судан</t>
  </si>
  <si>
    <t>Суринам</t>
  </si>
  <si>
    <t>Свазиленд</t>
  </si>
  <si>
    <t>Сирийская Арабская Республика</t>
  </si>
  <si>
    <t>Таджикистан</t>
  </si>
  <si>
    <t>Танзания</t>
  </si>
  <si>
    <t>Таиланд</t>
  </si>
  <si>
    <t>Восточный Тимор</t>
  </si>
  <si>
    <t>Того</t>
  </si>
  <si>
    <t>Тунис</t>
  </si>
  <si>
    <t>Турция</t>
  </si>
  <si>
    <t>Уганда</t>
  </si>
  <si>
    <t>Украина</t>
  </si>
  <si>
    <t>Тематическая Группа ООН по ВИЧ (Западный Берег и Газа)</t>
  </si>
  <si>
    <t>Узбекистан</t>
  </si>
  <si>
    <t>Вьетнам</t>
  </si>
  <si>
    <t>Йемен</t>
  </si>
  <si>
    <t>Замбия</t>
  </si>
  <si>
    <t>Занзибар (Танзания)</t>
  </si>
  <si>
    <t>Зимбабве</t>
  </si>
  <si>
    <t>Раунд 1</t>
  </si>
  <si>
    <t>Раунд 2</t>
  </si>
  <si>
    <t>Раунд 3</t>
  </si>
  <si>
    <t>Раунд 4</t>
  </si>
  <si>
    <t>Раунд 5</t>
  </si>
  <si>
    <t>Раунд 6</t>
  </si>
  <si>
    <t>Раунд 7</t>
  </si>
  <si>
    <t>Раунд 8</t>
  </si>
  <si>
    <t>Раунд 9</t>
  </si>
  <si>
    <t>Раунд 10</t>
  </si>
  <si>
    <t>Фаза 1</t>
  </si>
  <si>
    <t>Фаза 2</t>
  </si>
  <si>
    <t>Изониазид</t>
  </si>
  <si>
    <t>Этамбутол</t>
  </si>
  <si>
    <t>Рифампицин</t>
  </si>
  <si>
    <t>Пиразинамид</t>
  </si>
  <si>
    <t>Пищевые добавки для ТБ</t>
  </si>
  <si>
    <t>ВИЧ / СПИД</t>
  </si>
  <si>
    <t>МАЛЯРИЯ</t>
  </si>
  <si>
    <t>ТБ</t>
  </si>
  <si>
    <t>ВИЧ/СПИД/ТБ</t>
  </si>
  <si>
    <t>УСЗ</t>
  </si>
  <si>
    <t>Компонент:</t>
  </si>
  <si>
    <t>Раунд:</t>
  </si>
  <si>
    <t>Период предоставления отчетной информации</t>
  </si>
  <si>
    <t>Отчетный период</t>
  </si>
  <si>
    <t>Дата ввода информации:</t>
  </si>
  <si>
    <t>Кем подготовлено:</t>
  </si>
  <si>
    <t>Информация об индикаторах</t>
  </si>
  <si>
    <t>Фаза:</t>
  </si>
  <si>
    <t>Всего</t>
  </si>
  <si>
    <t>До отчетного периода</t>
  </si>
  <si>
    <t>Текущий отчетный период</t>
  </si>
  <si>
    <t>Выполненные</t>
  </si>
  <si>
    <t>Невыполненные, но непросроченные</t>
  </si>
  <si>
    <t>Запланировано</t>
  </si>
  <si>
    <t>Заполнено</t>
  </si>
  <si>
    <t>Вакантно</t>
  </si>
  <si>
    <t>СР</t>
  </si>
  <si>
    <t>Ожидаемое кол-во</t>
  </si>
  <si>
    <t>Полученное кол-во</t>
  </si>
  <si>
    <t>Расходы</t>
  </si>
  <si>
    <t>Компонент</t>
  </si>
  <si>
    <t>Код</t>
  </si>
  <si>
    <t>Достигнуто</t>
  </si>
  <si>
    <t>с:</t>
  </si>
  <si>
    <t>дo:</t>
  </si>
  <si>
    <t>Дата начала:</t>
  </si>
  <si>
    <t>Дата подготовки отчета:</t>
  </si>
  <si>
    <t>Рекомендации</t>
  </si>
  <si>
    <t>Управление</t>
  </si>
  <si>
    <t>P1 - тенденция</t>
  </si>
  <si>
    <t>P2 - тенденция</t>
  </si>
  <si>
    <t>P3 - тенденция</t>
  </si>
  <si>
    <t>Срок</t>
  </si>
  <si>
    <t>Ответственное лицо</t>
  </si>
  <si>
    <t>Дата</t>
  </si>
  <si>
    <t>АРВ</t>
  </si>
  <si>
    <t>Анти-ретровирусные препараты</t>
  </si>
  <si>
    <t>ВИЧ</t>
  </si>
  <si>
    <t>Вирус Иммунодефицита Человека</t>
  </si>
  <si>
    <t>ГФ</t>
  </si>
  <si>
    <t>Глобальный Фонд для Борьбы со СПИДом, Туберкулезом и Малярией</t>
  </si>
  <si>
    <t>ДУС</t>
  </si>
  <si>
    <t>Действие с установленным сроком</t>
  </si>
  <si>
    <t>М и О</t>
  </si>
  <si>
    <t>Мониторинг и Оценка</t>
  </si>
  <si>
    <t>МАФ</t>
  </si>
  <si>
    <t>Местный Агент Фонда</t>
  </si>
  <si>
    <t>МВ</t>
  </si>
  <si>
    <t>Меморандум о взаимопонимании</t>
  </si>
  <si>
    <t>ПДПР/ПТ</t>
  </si>
  <si>
    <t>Последние Данные о Проделанной Работе/Платежное Требование</t>
  </si>
  <si>
    <t>ПР</t>
  </si>
  <si>
    <t>ПУ</t>
  </si>
  <si>
    <t>Предварительное условие</t>
  </si>
  <si>
    <t>СКМ</t>
  </si>
  <si>
    <t>Страновой Координационный Механизм</t>
  </si>
  <si>
    <t>Суб-реципиент</t>
  </si>
  <si>
    <t>ССР</t>
  </si>
  <si>
    <t>Суб-суб-реципиент</t>
  </si>
  <si>
    <t>УЗС</t>
  </si>
  <si>
    <t>Управление Закупками и Снабжением</t>
  </si>
  <si>
    <t>УФО</t>
  </si>
  <si>
    <t>Принципиальный Реципиент</t>
  </si>
  <si>
    <t>Улучшенный Финансовый Отчет</t>
  </si>
  <si>
    <t>Финансирование</t>
  </si>
  <si>
    <t>Информация о гранте</t>
  </si>
  <si>
    <t>Основной реципиент:</t>
  </si>
  <si>
    <t>Дата начала (дд/ммм/гг):</t>
  </si>
  <si>
    <t>Название гранта:</t>
  </si>
  <si>
    <t>Местный агент Фонда:</t>
  </si>
  <si>
    <t>Менеджер портфолио Фонда:</t>
  </si>
  <si>
    <t xml:space="preserve">Информация о программе: </t>
  </si>
  <si>
    <t>Введите данные в ячейки соответствующего цвета</t>
  </si>
  <si>
    <t>Общий бюджет</t>
  </si>
  <si>
    <t>Общая сумма выплат</t>
  </si>
  <si>
    <t xml:space="preserve">Информация об управлении: </t>
  </si>
  <si>
    <t>Выплачено Глобальным фондом</t>
  </si>
  <si>
    <t>Расходы и платежи ОР</t>
  </si>
  <si>
    <t>Выплачено субреципиентам</t>
  </si>
  <si>
    <t>F4: Последний отчетный и платежный цикл ОР</t>
  </si>
  <si>
    <t>Информация об управлении:</t>
  </si>
  <si>
    <t>Невыполненные и просроченные</t>
  </si>
  <si>
    <t>Финансовые обязательства</t>
  </si>
  <si>
    <t>Общий объем финансовых обязательств</t>
  </si>
  <si>
    <t>Общий объем расходов</t>
  </si>
  <si>
    <t>Связаны напрямую?</t>
  </si>
  <si>
    <t>Грант №:</t>
  </si>
  <si>
    <t>Отчетный период:</t>
  </si>
  <si>
    <t>Разница между имеющимся и безопасным уровнем запасов</t>
  </si>
  <si>
    <t>Решение СКК</t>
  </si>
  <si>
    <t>Предпринятые действия</t>
  </si>
  <si>
    <t>Предыдущий отчетный период</t>
  </si>
  <si>
    <t>F3: Выплаты и расходы</t>
  </si>
  <si>
    <t>Выплаты</t>
  </si>
  <si>
    <t>Всего:</t>
  </si>
  <si>
    <t>Валюта финансирования гранта</t>
  </si>
  <si>
    <t>(2 = 1 x 30)
Месячный курс лечения 
(кол-во таблеток на 1 пациента на 30 дней)</t>
  </si>
  <si>
    <t>% Общего объема</t>
  </si>
  <si>
    <t>Решения и действия</t>
  </si>
  <si>
    <t>до:</t>
  </si>
  <si>
    <t>Общая сумма:</t>
  </si>
  <si>
    <t>Осуществляются ли закупки и набор персонала согласно графику?</t>
  </si>
  <si>
    <t xml:space="preserve">Информация о финансировании: </t>
  </si>
  <si>
    <t>(4 = 2 x 3)
Общее кол-во таблеток, необходимое для всех пациентов на 1месяц</t>
  </si>
  <si>
    <t xml:space="preserve">     Введите данные о реализации программы в каждую ячейку желтого цвета.</t>
  </si>
  <si>
    <t>Заключительные комментарии</t>
  </si>
  <si>
    <t>Расходы субреципиентов</t>
  </si>
  <si>
    <t>Расчетные (дни)</t>
  </si>
  <si>
    <t>Фактические (дни)</t>
  </si>
  <si>
    <r>
      <t xml:space="preserve">Количество  календарных дней; этот показатель </t>
    </r>
    <r>
      <rPr>
        <b/>
        <sz val="11"/>
        <color indexed="8"/>
        <rFont val="Arial"/>
        <family val="2"/>
      </rPr>
      <t>не является совокупным</t>
    </r>
    <r>
      <rPr>
        <sz val="11"/>
        <color indexed="8"/>
        <rFont val="Arial"/>
        <family val="2"/>
      </rPr>
      <t xml:space="preserve"> и относится только к тому отчетному периоду, на который был получен последний платеж.</t>
    </r>
  </si>
  <si>
    <t>Количество  полученных отчетов. Эта цифра отражает только отчетный период; она не является совокупной.</t>
  </si>
  <si>
    <t>Введите данные об управлении в каждую ячейку голубого цвета.</t>
  </si>
  <si>
    <t>Программа</t>
  </si>
  <si>
    <t>Осваиваются ли все средства и расходуются ли они согласно бюджету?</t>
  </si>
  <si>
    <t>F2: Бюджет и фактические расходы согласно задачам гранта</t>
  </si>
  <si>
    <t>Последняя выплата средств: количество календарных дней</t>
  </si>
  <si>
    <t xml:space="preserve">Спустя сколько дней ОР получил платеж </t>
  </si>
  <si>
    <t>Спустя сколько дней суб-реципиенты получили платежи</t>
  </si>
  <si>
    <t>Получающие финансирование</t>
  </si>
  <si>
    <t>Незавершенные</t>
  </si>
  <si>
    <t xml:space="preserve">M3: Контрактные соглашения (СР) </t>
  </si>
  <si>
    <t>Совокупный утвердженный бюджет*</t>
  </si>
  <si>
    <t>M6: Разница между текущим и резервным запасами</t>
  </si>
  <si>
    <t>(1)
Кол-во таблеток на 1 пациента в день
(см. Национальный протокол по лечению)</t>
  </si>
  <si>
    <t>(5)
Текущие запасы на центральном складе (с действительным сроком годности на ближайшие 3 месяца)</t>
  </si>
  <si>
    <t xml:space="preserve">Сколько дней понадобилось для подачи ИОР/ЗПС в офис МАФ </t>
  </si>
  <si>
    <t>(6 = 5 / 4)
Уровень запасов, выраженный в кол-ве месяцев лечения для всех имеющихся пациентов</t>
  </si>
  <si>
    <t xml:space="preserve">(7)
Уровень резервного запаса
(выраженный в месяцах по странам) </t>
  </si>
  <si>
    <t>(8 = 6 - 7)
Разница между текущим и резерным запасами</t>
  </si>
  <si>
    <t>Программные показатели (Система оценки результатов реализации)</t>
  </si>
  <si>
    <t>Целевой показатель</t>
  </si>
  <si>
    <t>Таблица обновляется автоматически. Данные в эти ячейки не вводятся</t>
  </si>
  <si>
    <t>Финансовые показатели</t>
  </si>
  <si>
    <t>Уровень запасов, выраженный в месяцах лечения для всех имеющихся пациентов</t>
  </si>
  <si>
    <t xml:space="preserve">Уровень резервных запасов в месяцах </t>
  </si>
  <si>
    <t>Лекарственные средства и продукты медицинского назначения</t>
  </si>
  <si>
    <t>Отдел управления проектом</t>
  </si>
  <si>
    <t>Основные рекомендации Комитета по надзору</t>
  </si>
  <si>
    <t>Какой общий статус реализации этого гранта?</t>
  </si>
  <si>
    <t>Запланированные действия/Предыдущий период</t>
  </si>
  <si>
    <t>Каково общее состояние действий, осуществленных за предыдущий период?</t>
  </si>
  <si>
    <t>Достигаются ли технические целевые показатели?</t>
  </si>
  <si>
    <t>Показатели</t>
  </si>
  <si>
    <t>Программные показатели</t>
  </si>
  <si>
    <t>Показатели по управлению</t>
  </si>
  <si>
    <t>Кем подготовлен:</t>
  </si>
  <si>
    <t>Портфолио Менеджер  Фонда:</t>
  </si>
  <si>
    <t>Последняя оценка</t>
  </si>
  <si>
    <t>Последняя оценка:</t>
  </si>
  <si>
    <t>F1: Бюджет и выплаты Глобальным фондом</t>
  </si>
  <si>
    <t>M2: Статус ключевых руководящих должностей в структуре ОР</t>
  </si>
  <si>
    <t>Показатели должны быть выбраны ОР и членами СКК или Техническим комитетом СКК, см. Систему оценки результатов реализации</t>
  </si>
  <si>
    <t>Номер показателя: название (№ в Системе оценки результатов реализации)</t>
  </si>
  <si>
    <t>Система оценки результатов реализации</t>
  </si>
  <si>
    <t xml:space="preserve">Этот показатель демонстрирует разницу между уровнем текущих (или за последний месяц) запасов конкретной продукции (лекарственного препарата в единой комбинации с фиксированными дозами, москитных сеток, диагностических наборов и т.д.) в конкретном объеме, выраженном в месячной потребности (количество месяцев, в течение которых лечение может быть обеспечено имеющимися запасами) всех пациентов, охваченных программой, и резервным или буферным уровнем запасов (также выраженном  в месяцах), рассчитанным на основании программы по заболеванию, данных складской системы или списка основных лекарственных средств в отношении конкретного препарата и конкретной дозировки.  
Разница в месяцах показана в таблице различным цветом:
• КРАСНЫЙ: когда разница имеет отрицательное значение или равна нулю (0); это указывает на то, что имеющийся объем запасов в месяцах ниже установленного резервного уровня или равен ему.
• ЖЕЛТЫЙ: когда объем запасов выше резервного уровня (&gt;0), но ниже 3-х месячного уровня (+3).
• ЗЕЛЕНЫЙ: когда разница находится в пределах между 3 и 18 месяцами.
• ФИОЛЕТОВЫЙ: когда разница равна или больше 18 месяцев, что указывает на возможный избыток запасов.
Для ознакомления с полным описанием методики расчета этого показателя см. Руководство для пользователя.
</t>
  </si>
  <si>
    <t>M5: Бюджет и закупки товаров медицинского назначения, медицинского оборудования,  лекарственных средств и фармацевтических препаратов</t>
  </si>
  <si>
    <r>
      <t xml:space="preserve">Примечание: </t>
    </r>
    <r>
      <rPr>
        <sz val="11"/>
        <color indexed="8"/>
        <rFont val="Arial"/>
        <family val="2"/>
      </rPr>
      <t xml:space="preserve">Категория 6 в ПФО не считается частью бюджета, предназначенной для закупки фармацевтических препаратов. Категория 6 включает несколько видов расходов, которые трудно разделить на составные части или измерить количественно, например, затраты на складское хранение, затраты на распределение продукции (в частности, когда распределение производится министерствами здравоохранения) и прочие затраты, относящиеся к текущим расходам в рамках системы управления закупками (СУЗ).  </t>
    </r>
  </si>
  <si>
    <t>* Включает только категории 4 и 5 ПФО (товары медицинского назначения и медицинское оборудование, лекарственные средства и фармацевтические препараты)</t>
  </si>
  <si>
    <t>Совокупный бюджет</t>
  </si>
  <si>
    <t>Совокупные расходы</t>
  </si>
  <si>
    <r>
      <t xml:space="preserve">Этот показатель измеряет бюджет, утвержденный для закупки товаров медицинского назначения, медицинского оборудования, фармацевтических препаратов и лекарственных средств (категории 4 и 5, указанные в новом Подробном финансовом отчете </t>
    </r>
    <r>
      <rPr>
        <sz val="11"/>
        <color indexed="8"/>
        <rFont val="Symbol"/>
        <family val="1"/>
        <charset val="2"/>
      </rPr>
      <t>-</t>
    </r>
    <r>
      <rPr>
        <sz val="11"/>
        <color indexed="8"/>
        <rFont val="Arial"/>
        <family val="2"/>
      </rPr>
      <t xml:space="preserve"> ПФО) в текущей фазе гранта, а также общий объем финансовых обязательств и расходов до начала отчетного периода, отраженного в панели показателей.  
</t>
    </r>
    <r>
      <rPr>
        <b/>
        <sz val="11"/>
        <color indexed="8"/>
        <rFont val="Arial"/>
        <family val="2"/>
      </rPr>
      <t xml:space="preserve">Утвержденный </t>
    </r>
    <r>
      <rPr>
        <sz val="11"/>
        <color indexed="8"/>
        <rFont val="Arial"/>
        <family val="2"/>
      </rPr>
      <t>бюджет:</t>
    </r>
    <r>
      <rPr>
        <b/>
        <sz val="11"/>
        <color indexed="8"/>
        <rFont val="Arial"/>
        <family val="2"/>
      </rPr>
      <t xml:space="preserve"> </t>
    </r>
    <r>
      <rPr>
        <sz val="11"/>
        <color indexed="8"/>
        <rFont val="Arial"/>
        <family val="2"/>
      </rPr>
      <t xml:space="preserve">Общий утвержденный бюджет для осуществления закупок (по категориям 4 и 5) </t>
    </r>
    <r>
      <rPr>
        <b/>
        <i/>
        <sz val="11"/>
        <color indexed="8"/>
        <rFont val="Arial"/>
        <family val="2"/>
      </rPr>
      <t>для всей фазы</t>
    </r>
    <r>
      <rPr>
        <sz val="11"/>
        <color indexed="8"/>
        <rFont val="Arial"/>
        <family val="2"/>
      </rPr>
      <t xml:space="preserve"> гранта. Он не включает сборы, затраты на управление и операционные расходы и т.д.
</t>
    </r>
    <r>
      <rPr>
        <b/>
        <sz val="11"/>
        <color indexed="8"/>
        <rFont val="Arial"/>
        <family val="2"/>
      </rPr>
      <t>Совокупные обязательства:</t>
    </r>
    <r>
      <rPr>
        <sz val="11"/>
        <color indexed="8"/>
        <rFont val="Arial"/>
        <family val="2"/>
      </rPr>
      <t xml:space="preserve"> Общая сумма всех размещенных заказо</t>
    </r>
    <r>
      <rPr>
        <sz val="11"/>
        <rFont val="Arial"/>
        <family val="2"/>
      </rPr>
      <t>в и денежных средств, выделенны</t>
    </r>
    <r>
      <rPr>
        <sz val="11"/>
        <color indexed="8"/>
        <rFont val="Arial"/>
        <family val="2"/>
      </rPr>
      <t xml:space="preserve">х ОР на эти закупки </t>
    </r>
    <r>
      <rPr>
        <b/>
        <i/>
        <sz val="11"/>
        <color indexed="8"/>
        <rFont val="Arial"/>
        <family val="2"/>
      </rPr>
      <t>до</t>
    </r>
    <r>
      <rPr>
        <sz val="11"/>
        <color indexed="8"/>
        <rFont val="Arial"/>
        <family val="2"/>
      </rPr>
      <t xml:space="preserve"> начала отчетного периода, отраженного в панели показателей, </t>
    </r>
    <r>
      <rPr>
        <b/>
        <i/>
        <sz val="11"/>
        <color indexed="8"/>
        <rFont val="Arial"/>
        <family val="2"/>
      </rPr>
      <t>и включая</t>
    </r>
    <r>
      <rPr>
        <sz val="11"/>
        <color indexed="8"/>
        <rFont val="Arial"/>
        <family val="2"/>
      </rPr>
      <t xml:space="preserve"> этот период. В идеале к концу фазы величина бюджета должна соответствовать объему обязательств.
</t>
    </r>
    <r>
      <rPr>
        <b/>
        <sz val="11"/>
        <color indexed="8"/>
        <rFont val="Arial"/>
        <family val="2"/>
      </rPr>
      <t>Совокупные расходы:</t>
    </r>
    <r>
      <rPr>
        <sz val="11"/>
        <color indexed="8"/>
        <rFont val="Arial"/>
        <family val="2"/>
      </rPr>
      <t xml:space="preserve"> Общая сумма фактических расходов по категориям 4 и 5 </t>
    </r>
    <r>
      <rPr>
        <b/>
        <i/>
        <sz val="11"/>
        <color indexed="8"/>
        <rFont val="Arial"/>
        <family val="2"/>
      </rPr>
      <t xml:space="preserve">до </t>
    </r>
    <r>
      <rPr>
        <sz val="11"/>
        <color indexed="8"/>
        <rFont val="Arial"/>
        <family val="2"/>
      </rPr>
      <t>начала отчетного периода, отраженного в панели показателей,</t>
    </r>
    <r>
      <rPr>
        <b/>
        <i/>
        <sz val="11"/>
        <color indexed="8"/>
        <rFont val="Arial"/>
        <family val="2"/>
      </rPr>
      <t xml:space="preserve"> и включая </t>
    </r>
    <r>
      <rPr>
        <sz val="11"/>
        <color indexed="8"/>
        <rFont val="Arial"/>
        <family val="2"/>
      </rPr>
      <t>этот период (оплаченных ОР или разрешенных для оплаты другими учреждениями, такими как ГФ или другими).</t>
    </r>
  </si>
  <si>
    <t xml:space="preserve">Общее количество периодических отчетов СР для ОР и отчетов суб-СР (ССР) для СР, содержащих обновленную информацию о финансировании, управлении и осуществлении программ, и полученных к установленному сроку. "Полным" считается отчет, содержащий все данные, которые требует ОР для составления ИОР/ЗПС.
Контрольный срок устанавливается ОР и указывается в соглашениях с суб-реципиентами.  </t>
  </si>
  <si>
    <t>Подписавшие соглашение</t>
  </si>
  <si>
    <r>
      <rPr>
        <b/>
        <sz val="11"/>
        <color indexed="8"/>
        <rFont val="Arial"/>
        <family val="2"/>
      </rPr>
      <t>Определеные:</t>
    </r>
    <r>
      <rPr>
        <sz val="11"/>
        <color indexed="8"/>
        <rFont val="Arial"/>
        <family val="2"/>
      </rPr>
      <t xml:space="preserve"> Общее количество потенциальных СР, определенных ОР для данной фазы. </t>
    </r>
    <r>
      <rPr>
        <b/>
        <sz val="11"/>
        <color indexed="8"/>
        <rFont val="Arial"/>
        <family val="2"/>
      </rPr>
      <t>Прошли оценку:</t>
    </r>
    <r>
      <rPr>
        <sz val="11"/>
        <color indexed="8"/>
        <rFont val="Arial"/>
        <family val="2"/>
      </rPr>
      <t xml:space="preserve"> Общее количество потенциальных СР, уровень квалификации которых для выполнения функций СР для данного гранта получил положительную оценку ОР. </t>
    </r>
    <r>
      <rPr>
        <b/>
        <sz val="11"/>
        <color indexed="8"/>
        <rFont val="Arial"/>
        <family val="2"/>
      </rPr>
      <t>Одобренные:</t>
    </r>
    <r>
      <rPr>
        <sz val="11"/>
        <color indexed="8"/>
        <rFont val="Arial"/>
        <family val="2"/>
      </rPr>
      <t xml:space="preserve"> Общее количество одобренных СР. </t>
    </r>
    <r>
      <rPr>
        <b/>
        <sz val="11"/>
        <color indexed="8"/>
        <rFont val="Arial"/>
        <family val="2"/>
      </rPr>
      <t>Подписавшие соглашение:</t>
    </r>
    <r>
      <rPr>
        <sz val="11"/>
        <color indexed="8"/>
        <rFont val="Arial"/>
        <family val="2"/>
      </rPr>
      <t xml:space="preserve"> Общее количество  СР, подписавших соглашения/ контракты с ОР в рамках данного гранта. </t>
    </r>
    <r>
      <rPr>
        <b/>
        <sz val="11"/>
        <color indexed="8"/>
        <rFont val="Arial"/>
        <family val="2"/>
      </rPr>
      <t>П</t>
    </r>
    <r>
      <rPr>
        <b/>
        <sz val="11"/>
        <color indexed="8"/>
        <rFont val="Arial"/>
        <family val="2"/>
        <charset val="204"/>
      </rPr>
      <t>олучающие ф</t>
    </r>
    <r>
      <rPr>
        <b/>
        <sz val="11"/>
        <color indexed="8"/>
        <rFont val="Arial"/>
        <family val="2"/>
      </rPr>
      <t>инансирование:</t>
    </r>
    <r>
      <rPr>
        <sz val="11"/>
        <color indexed="8"/>
        <rFont val="Arial"/>
        <family val="2"/>
      </rPr>
      <t xml:space="preserve"> Общее количество  СР, получающих финансирование и/или поставки от ОР.
Количество определенных, квалифицированных, одобренных, подписавших соглашение и получающих финансирование СР, за исключением случаев:  
Когда продолжает действовать одобрение, полученное для Фазы I, если для назначения СР в Фазе II одобрение не требуется. 
Когда такой СР больше не входит в категорию потенциальных, квалифицированных и одобренных, если соглашение с СР было подписано в предыдущей Фазе, но  </t>
    </r>
    <r>
      <rPr>
        <b/>
        <sz val="11"/>
        <color indexed="8"/>
        <rFont val="Arial"/>
        <family val="2"/>
      </rPr>
      <t>не</t>
    </r>
    <r>
      <rPr>
        <sz val="11"/>
        <color indexed="8"/>
        <rFont val="Arial"/>
        <family val="2"/>
      </rPr>
      <t xml:space="preserve"> осуществляется в нынешней Фазе .</t>
    </r>
  </si>
  <si>
    <t>Определеные</t>
  </si>
  <si>
    <t>Прошедшие оценку</t>
  </si>
  <si>
    <t>Одобренные</t>
  </si>
  <si>
    <r>
      <t>Количество запланированных руководящих должностей в структуре ОР гранта, заполненных или вакантных в настоящее время.</t>
    </r>
    <r>
      <rPr>
        <sz val="11"/>
        <color indexed="8"/>
        <rFont val="Arial"/>
        <family val="2"/>
      </rPr>
      <t xml:space="preserve"> Эквивалентное значение продолжительности полного рабочего времени для </t>
    </r>
    <r>
      <rPr>
        <b/>
        <sz val="11"/>
        <color indexed="8"/>
        <rFont val="Arial"/>
        <family val="2"/>
      </rPr>
      <t>руководящих</t>
    </r>
    <r>
      <rPr>
        <sz val="11"/>
        <color indexed="8"/>
        <rFont val="Arial"/>
        <family val="2"/>
      </rPr>
      <t xml:space="preserve"> должностей, предусмотренных в структуре организации (или запланированных иным образом) и непосредственно ответственных за реализацию гранта в структуре ОР и ведущих СР (при необходимости). Сюда относятся недавно принятые на работу и имеющиеся сотрудники, которым поручено управление грантом, а также любой персонал, задействоованный из других подразделений или партнерских организаций.</t>
    </r>
  </si>
  <si>
    <r>
      <t xml:space="preserve">Сколько дней понадобилось для подачи ИОР/ЗПС в офис МАФ </t>
    </r>
    <r>
      <rPr>
        <b/>
        <sz val="11"/>
        <color indexed="53"/>
        <rFont val="Arial"/>
        <family val="2"/>
      </rPr>
      <t xml:space="preserve"> </t>
    </r>
    <r>
      <rPr>
        <sz val="11"/>
        <color indexed="8"/>
        <rFont val="Arial"/>
        <family val="2"/>
      </rPr>
      <t xml:space="preserve">– этот показатель измеряет количество календарных дней, потребовавшихся ОР для направления местному агенту Фонда (МАФ) окончательных вариантов Итоговой оценки результатов и Запроса на перевод средств (ИОР/ЗПС) после завершения периода. "Окончательными" считаются ИОР/ЗПС, по которым МАФ не запрашивает каких-либо дополнительных уточняющих данных от ОР. Предполагаемый срок составляет 45 дней после завершения периода, указанного в грантовом соглашении.                                                                                                                                                Фактическй срок равен количеству дней, истекших с даты завершения периода и до даты предоставления основным реципиентом окончательных ИОР/ЗПС в офис МАФ.  </t>
    </r>
    <r>
      <rPr>
        <b/>
        <sz val="11"/>
        <color indexed="8"/>
        <rFont val="Arial"/>
        <family val="2"/>
      </rPr>
      <t xml:space="preserve">
Спустя сколько дней ОР получил платеж</t>
    </r>
    <r>
      <rPr>
        <sz val="11"/>
        <color indexed="8"/>
        <rFont val="Arial"/>
        <family val="2"/>
      </rPr>
      <t xml:space="preserve"> – этот показатель измеряет количество календарных дней,  потребовавшихся Глобальному фонду для последней выплаты на счет ОР после того, как МАФ получил  отвечающий требованиям ИОР/ЗПС. 
Предполагаемый срок составляет 45 дней. 
Фактический срок равен числу дней, истекших с даты направления основным реципиентом отвечающего требованиям ИОР/ЗПС в офис МАФ и до поступления платежа на банковской счет ОР.   </t>
    </r>
    <r>
      <rPr>
        <b/>
        <sz val="11"/>
        <color indexed="8"/>
        <rFont val="Arial"/>
        <family val="2"/>
      </rPr>
      <t xml:space="preserve">
Спустя сколько дней суб-реципиенты получили платежи</t>
    </r>
    <r>
      <rPr>
        <sz val="11"/>
        <color indexed="8"/>
        <rFont val="Arial"/>
        <family val="2"/>
      </rPr>
      <t xml:space="preserve"> – этот показатель измеряет среднее количество дней, потребовавшихся для осуществления платежей всем СР.
Предполагаемый срок определяется на местах основным реципиентом и субреципиентами, желательно в Руководстве по грантовым операциям. 
Фактический срок равен среднему количеству дней, истекших с даты получения платежа ГФ основным реципиентом и до даты получения средств каждым СР. Различные СР могут получать средства в различные даты, и этот показатель является средней величиной в отношении последней выплаты всем СР.</t>
    </r>
  </si>
  <si>
    <r>
      <t>Выплаты ГФ: До начала данного отчетного периода:</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до начала отчетного периода, отраженного на панели показателей, </t>
    </r>
    <r>
      <rPr>
        <b/>
        <i/>
        <sz val="11"/>
        <color indexed="8"/>
        <rFont val="Arial"/>
        <family val="2"/>
      </rPr>
      <t xml:space="preserve">но не включая </t>
    </r>
    <r>
      <rPr>
        <sz val="11"/>
        <color indexed="8"/>
        <rFont val="Arial"/>
        <family val="2"/>
      </rPr>
      <t xml:space="preserve">этот период.  </t>
    </r>
    <r>
      <rPr>
        <b/>
        <sz val="11"/>
        <color indexed="8"/>
        <rFont val="Arial"/>
        <family val="2"/>
      </rPr>
      <t>Выплаты ГФ:</t>
    </r>
    <r>
      <rPr>
        <sz val="11"/>
        <color indexed="8"/>
        <rFont val="Arial"/>
        <family val="2"/>
      </rPr>
      <t xml:space="preserve"> </t>
    </r>
    <r>
      <rPr>
        <b/>
        <sz val="11"/>
        <color indexed="8"/>
        <rFont val="Arial"/>
        <family val="2"/>
      </rPr>
      <t>Отчетный период:</t>
    </r>
    <r>
      <rPr>
        <sz val="11"/>
        <color indexed="8"/>
        <rFont val="Arial"/>
        <family val="2"/>
      </rPr>
      <t xml:space="preserve"> Сумма средств, переведенных Глобальныи Фондом на расчетный счет ОР или выплаченных непосредственно поставщикам (например, лекарственных средств, оборудования, москитных сеток) в течение отчетного периода, отраженного на панели показателей. 
</t>
    </r>
    <r>
      <rPr>
        <b/>
        <sz val="11"/>
        <color indexed="8"/>
        <rFont val="Arial"/>
        <family val="2"/>
      </rPr>
      <t>Выплаты ОР и расходы :</t>
    </r>
    <r>
      <rPr>
        <sz val="11"/>
        <color indexed="8"/>
        <rFont val="Arial"/>
        <family val="2"/>
      </rPr>
      <t xml:space="preserve"> </t>
    </r>
    <r>
      <rPr>
        <b/>
        <sz val="11"/>
        <color indexed="8"/>
        <rFont val="Arial"/>
        <family val="2"/>
      </rPr>
      <t>До начала данного отчетного периода:</t>
    </r>
    <r>
      <rPr>
        <sz val="11"/>
        <color indexed="8"/>
        <rFont val="Arial"/>
        <family val="2"/>
      </rPr>
      <t xml:space="preserve"> Общая сумма средств, указанных в отчетах как израсходованные ОР и/или выплаченные субреципиентам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Выплаты ОР и расходы: Отчетный период:</t>
    </r>
    <r>
      <rPr>
        <sz val="11"/>
        <color indexed="8"/>
        <rFont val="Arial"/>
        <family val="2"/>
      </rPr>
      <t xml:space="preserve"> Общая сумма средств, указанных в отчетах как израсходованные ОР и/или выплаченные субреципиентам в течение отчетного периода, отраженного на панели показателей.</t>
    </r>
    <r>
      <rPr>
        <b/>
        <sz val="11"/>
        <color indexed="8"/>
        <rFont val="Arial"/>
        <family val="2"/>
      </rPr>
      <t xml:space="preserve">
Выплаты субреципиентам: До начала данного отчетного периода: </t>
    </r>
    <r>
      <rPr>
        <sz val="11"/>
        <color indexed="8"/>
        <rFont val="Arial"/>
        <family val="2"/>
      </rPr>
      <t xml:space="preserve">Общая сумма средств, переведенных ОР субреципиентам до начала отчетного периода, отраженного на панели показателей, но не включая данный период.  </t>
    </r>
    <r>
      <rPr>
        <b/>
        <sz val="11"/>
        <color indexed="8"/>
        <rFont val="Arial"/>
        <family val="2"/>
      </rPr>
      <t xml:space="preserve">Выплаты субреципиентам: Отчетный период: </t>
    </r>
    <r>
      <rPr>
        <sz val="11"/>
        <color indexed="8"/>
        <rFont val="Arial"/>
        <family val="2"/>
      </rPr>
      <t xml:space="preserve">Общая сумма средств, переведенных ОР субреципиентам в течение отчетного периода, отраженного на панели показателей. </t>
    </r>
    <r>
      <rPr>
        <b/>
        <sz val="11"/>
        <color indexed="8"/>
        <rFont val="Arial"/>
        <family val="2"/>
      </rPr>
      <t xml:space="preserve">
Расходы субреципиентов: До начала данного отчетного периода: </t>
    </r>
    <r>
      <rPr>
        <sz val="11"/>
        <color indexed="8"/>
        <rFont val="Arial"/>
        <family val="2"/>
      </rPr>
      <t xml:space="preserve">Общая сумма расходов, указанных в отчетах СР, до начала отчетного периода, отраженного на панели показателей, </t>
    </r>
    <r>
      <rPr>
        <b/>
        <i/>
        <sz val="11"/>
        <color indexed="8"/>
        <rFont val="Arial"/>
        <family val="2"/>
      </rPr>
      <t>но не включая</t>
    </r>
    <r>
      <rPr>
        <sz val="11"/>
        <color indexed="8"/>
        <rFont val="Arial"/>
        <family val="2"/>
      </rPr>
      <t xml:space="preserve"> данный период.  </t>
    </r>
    <r>
      <rPr>
        <b/>
        <sz val="11"/>
        <color indexed="8"/>
        <rFont val="Arial"/>
        <family val="2"/>
      </rPr>
      <t>Расходы субреципиентов: Отчетный период:</t>
    </r>
    <r>
      <rPr>
        <sz val="11"/>
        <color indexed="8"/>
        <rFont val="Arial"/>
        <family val="2"/>
      </rPr>
      <t xml:space="preserve"> Общая сумма расходов, указанных в отчетах СР, в течение отчетного периода, отраженного на панели показателей.</t>
    </r>
  </si>
  <si>
    <r>
      <t xml:space="preserve">Совокупный бюджет по задачам: </t>
    </r>
    <r>
      <rPr>
        <sz val="11"/>
        <color indexed="8"/>
        <rFont val="Arial"/>
        <family val="2"/>
      </rPr>
      <t xml:space="preserve">Сумма бюджета гранта </t>
    </r>
    <r>
      <rPr>
        <b/>
        <sz val="11"/>
        <color indexed="8"/>
        <rFont val="Arial"/>
        <family val="2"/>
      </rPr>
      <t>по задачам</t>
    </r>
    <r>
      <rPr>
        <sz val="11"/>
        <color indexed="8"/>
        <rFont val="Arial"/>
        <family val="2"/>
      </rPr>
      <t xml:space="preserve">, начиная с первого периода текущей фазы </t>
    </r>
    <r>
      <rPr>
        <b/>
        <i/>
        <sz val="11"/>
        <color indexed="8"/>
        <rFont val="Arial"/>
        <family val="2"/>
      </rPr>
      <t>и до</t>
    </r>
    <r>
      <rPr>
        <b/>
        <sz val="11"/>
        <color indexed="8"/>
        <rFont val="Arial"/>
        <family val="2"/>
      </rPr>
      <t xml:space="preserve"> </t>
    </r>
    <r>
      <rPr>
        <sz val="11"/>
        <color indexed="8"/>
        <rFont val="Arial"/>
        <family val="2"/>
      </rPr>
      <t>завершения</t>
    </r>
    <r>
      <rPr>
        <b/>
        <sz val="11"/>
        <color indexed="8"/>
        <rFont val="Arial"/>
        <family val="2"/>
      </rPr>
      <t xml:space="preserve"> </t>
    </r>
    <r>
      <rPr>
        <sz val="11"/>
        <color indexed="8"/>
        <rFont val="Arial"/>
        <family val="2"/>
      </rPr>
      <t xml:space="preserve">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t>
    </r>
    <r>
      <rPr>
        <b/>
        <sz val="11"/>
        <color indexed="8"/>
        <rFont val="Arial"/>
        <family val="2"/>
      </rPr>
      <t xml:space="preserve">
Совокупные расходы по задачам:</t>
    </r>
    <r>
      <rPr>
        <sz val="11"/>
        <color indexed="8"/>
        <rFont val="Arial"/>
        <family val="2"/>
      </rPr>
      <t xml:space="preserve"> Сумма средств </t>
    </r>
    <r>
      <rPr>
        <b/>
        <i/>
        <sz val="11"/>
        <color indexed="8"/>
        <rFont val="Arial"/>
        <family val="2"/>
      </rPr>
      <t>по задачам,</t>
    </r>
    <r>
      <rPr>
        <sz val="11"/>
        <color indexed="8"/>
        <rFont val="Arial"/>
        <family val="2"/>
      </rPr>
      <t xml:space="preserve"> израсходованных непосредственно ОР, а также средства, переведенные ОР всем субреципиентам (СР) с начала данной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данный  период, по задачам. </t>
    </r>
  </si>
  <si>
    <r>
      <t>Совокупный бюджет: Сумма</t>
    </r>
    <r>
      <rPr>
        <sz val="11"/>
        <color indexed="8"/>
        <rFont val="Arial"/>
        <family val="2"/>
      </rPr>
      <t xml:space="preserve"> бюджета гранта, начиная с периода одного (квартала, триместра, полугодия) текущей фазы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 </t>
    </r>
    <r>
      <rPr>
        <b/>
        <i/>
        <sz val="11"/>
        <color indexed="8"/>
        <rFont val="Arial"/>
        <family val="2"/>
      </rPr>
      <t>включая</t>
    </r>
    <r>
      <rPr>
        <sz val="11"/>
        <color indexed="8"/>
        <rFont val="Arial"/>
        <family val="2"/>
      </rPr>
      <t xml:space="preserve"> этот период. </t>
    </r>
    <r>
      <rPr>
        <b/>
        <sz val="11"/>
        <color indexed="8"/>
        <rFont val="Arial"/>
        <family val="2"/>
      </rPr>
      <t xml:space="preserve">
Совокупные выплаты Глобальным Фондом:</t>
    </r>
    <r>
      <rPr>
        <sz val="11"/>
        <color indexed="8"/>
        <rFont val="Arial"/>
        <family val="2"/>
      </rPr>
      <t xml:space="preserve"> Сумма всех средств, переведенных Глобальным фондом (ГФ) основному реципиенту (ОР) или выплаченных непосредственно поставщикам (например, лекарственных средств, оборудования, москитных сеток) и </t>
    </r>
    <r>
      <rPr>
        <b/>
        <i/>
        <sz val="11"/>
        <color indexed="8"/>
        <rFont val="Arial"/>
        <family val="2"/>
      </rPr>
      <t>до</t>
    </r>
    <r>
      <rPr>
        <sz val="11"/>
        <color indexed="8"/>
        <rFont val="Arial"/>
        <family val="2"/>
      </rPr>
      <t xml:space="preserve"> завершения отчетного периода, отраженного на панели показателей,</t>
    </r>
    <r>
      <rPr>
        <b/>
        <i/>
        <sz val="11"/>
        <color indexed="8"/>
        <rFont val="Arial"/>
        <family val="2"/>
      </rPr>
      <t xml:space="preserve"> включая </t>
    </r>
    <r>
      <rPr>
        <sz val="11"/>
        <color indexed="8"/>
        <rFont val="Arial"/>
        <family val="2"/>
      </rPr>
      <t xml:space="preserve">данный период.  </t>
    </r>
  </si>
  <si>
    <r>
      <t>Утвержденный бюджет, определенный в грантовом соглашении (в отношении категорий 4 и 5 согласно Расширенному финансовому отчету в текущей фазе); финансовые данные ОР (в отношении расходов); данные отде</t>
    </r>
    <r>
      <rPr>
        <sz val="11"/>
        <rFont val="Arial"/>
        <family val="2"/>
      </rPr>
      <t>ла УСЗ (в отнош</t>
    </r>
    <r>
      <rPr>
        <sz val="11"/>
        <color indexed="8"/>
        <rFont val="Arial"/>
        <family val="2"/>
      </rPr>
      <t>ении размещенных заказов и проплаченных средств или финансовых обязательств).</t>
    </r>
  </si>
  <si>
    <r>
      <t xml:space="preserve">Совокупное количество к данному отчетному периоду. СР </t>
    </r>
    <r>
      <rPr>
        <sz val="11"/>
        <color indexed="8"/>
        <rFont val="Symbol"/>
        <family val="1"/>
        <charset val="2"/>
      </rPr>
      <t>-</t>
    </r>
    <r>
      <rPr>
        <sz val="11"/>
        <color indexed="8"/>
        <rFont val="Arial"/>
        <family val="2"/>
      </rPr>
      <t xml:space="preserve"> это учреждение или программа со своим планом работы, бюджетом и целевыми показателями.</t>
    </r>
  </si>
  <si>
    <t>Количество в текущем отчетном периоде.</t>
  </si>
  <si>
    <t>Совокупное количество до начала отчетного периода, отраженного на панели показателей. Количество выполненных и невыполненных ПУ и/или ДУС должно быть равно общему количеству, установленному для гранта Глобальным фондом.</t>
  </si>
  <si>
    <t>Документы ОР; отчеты о результатах реализации гранта.</t>
  </si>
  <si>
    <r>
      <t xml:space="preserve">Валюта финансирования гранта (долл. США или евро)                                                • </t>
    </r>
    <r>
      <rPr>
        <b/>
        <sz val="11"/>
        <color indexed="8"/>
        <rFont val="Arial"/>
        <family val="2"/>
      </rPr>
      <t>Отчетный период</t>
    </r>
    <r>
      <rPr>
        <sz val="11"/>
        <color indexed="8"/>
        <rFont val="Arial"/>
        <family val="2"/>
      </rPr>
      <t xml:space="preserve">  – Цифры отражают бюджет, выплаты или расходы за отчетный период, показанный на панели показателей.
• </t>
    </r>
    <r>
      <rPr>
        <b/>
        <sz val="11"/>
        <color indexed="8"/>
        <rFont val="Arial"/>
        <family val="2"/>
      </rPr>
      <t>До начала отчетного периода</t>
    </r>
    <r>
      <rPr>
        <sz val="11"/>
        <color indexed="8"/>
        <rFont val="Arial"/>
        <family val="2"/>
      </rPr>
      <t xml:space="preserve"> - Цифры отражают общий бюджет, выплаты или расходы за все периоды до начала текущего периода, </t>
    </r>
    <r>
      <rPr>
        <b/>
        <i/>
        <sz val="11"/>
        <color indexed="8"/>
        <rFont val="Arial"/>
        <family val="2"/>
      </rPr>
      <t xml:space="preserve">не включая </t>
    </r>
    <r>
      <rPr>
        <sz val="11"/>
        <color indexed="8"/>
        <rFont val="Arial"/>
        <family val="2"/>
      </rPr>
      <t>его.</t>
    </r>
  </si>
  <si>
    <r>
      <t xml:space="preserve">• </t>
    </r>
    <r>
      <rPr>
        <b/>
        <sz val="11"/>
        <color indexed="8"/>
        <rFont val="Arial"/>
        <family val="2"/>
      </rPr>
      <t>Совокупный</t>
    </r>
    <r>
      <rPr>
        <sz val="11"/>
        <color indexed="8"/>
        <rFont val="Arial"/>
        <family val="2"/>
      </rPr>
      <t xml:space="preserve"> – Цифры отражают бюджет, выплаты или расходы за все периоды данной фазы до начала отчетного периода, показанного на панели показателей, включая данный период.</t>
    </r>
  </si>
  <si>
    <t>Валюта финансирования гранта (долл. США или евро) Общая сумма – Цифры отражают бюджет и выплаты за все периоды данной фазы до начала отчетного периода, показанного на панели показателей, включая данный период.</t>
  </si>
  <si>
    <t>ZDV/3TC/NVP</t>
  </si>
  <si>
    <t>ZDV/3TC</t>
  </si>
  <si>
    <t>ПРООН</t>
  </si>
  <si>
    <t>да</t>
  </si>
  <si>
    <t>нет</t>
  </si>
  <si>
    <t>Улучшение выявления и диагностики ТБ и качественное лечение ТБ случаев</t>
  </si>
  <si>
    <t>Расширение доступа к диагностике и лечению лекарственно-устойчивого туберкулеза</t>
  </si>
  <si>
    <t>Управление проектом</t>
  </si>
  <si>
    <t>Комментарии:</t>
  </si>
  <si>
    <t>Измеряется в абсолютных числах  на основании списков больных, которые предоставляет СР.</t>
  </si>
  <si>
    <t>База данных МЛУ-ТБ НЦФ РЦИиЭ</t>
  </si>
  <si>
    <t>Число лабораторно подтвержденных МЛУ-ТБ больных, начавших  лечение препаратами второго ряда по ДОТС+, согласно годовому рабочему плану.</t>
  </si>
  <si>
    <t>Бюджет (в $)</t>
  </si>
  <si>
    <t>Утвержденный бюджет*</t>
  </si>
  <si>
    <t>To consolidate DOTS framework through strengthening programme management, improving TB case detection and diagnosis and quality treatment of TB cases</t>
  </si>
  <si>
    <t xml:space="preserve"> To expand access to diagnosis and treatment of drug-resistant tuberculosis</t>
  </si>
  <si>
    <t>Program management</t>
  </si>
  <si>
    <t>Budget</t>
  </si>
  <si>
    <t>Expenditures</t>
  </si>
  <si>
    <t>1 Budget</t>
  </si>
  <si>
    <t>1 Expenditures</t>
  </si>
  <si>
    <t>PR</t>
  </si>
  <si>
    <t>SR</t>
  </si>
  <si>
    <t>Общий итог</t>
  </si>
  <si>
    <t>Cummulative/EFR</t>
  </si>
  <si>
    <t>Last/DB</t>
  </si>
  <si>
    <t>PUDR</t>
  </si>
  <si>
    <t>Замечания и комментарии</t>
  </si>
  <si>
    <t>Продукция</t>
  </si>
  <si>
    <t>На основании проведенных сайт визитов от 2--13 августа 2013 года, был проведен анализ отчета, были получены исчерпывающие ответы на ряд вопросов, предварительно дважды обсуждено на комитетах  по надзору. На заседании СКК от 11.12.13 года отчет принят, дополнительных рекомендаций нет</t>
  </si>
  <si>
    <t xml:space="preserve">Принять отчет </t>
  </si>
  <si>
    <t>Секретариат СКК</t>
  </si>
  <si>
    <t>Число МЛУ-ТБ больных, включенных в лечение препаратами второго ряда ( гражданский и пенитенциарный секторы здравоохранения).</t>
  </si>
  <si>
    <t xml:space="preserve">Число  больных с чувствительной формой ТБ и ПЛУ(ПТП 1 ряда) на лечении, получающих мотивационную поддержку для лучшей приверженности к лечению </t>
  </si>
  <si>
    <t>Р1</t>
  </si>
  <si>
    <t xml:space="preserve">MDR TB-1: Процент ранее излеченных ТБ пациентов, прошедших ТЛЧ (только бактериологически положительные случаи) </t>
  </si>
  <si>
    <t>MDR TB-2: Количество бактериологически подтвержденных зарегистрированных ЛУ-ТБ случаев (РУ-ТБ и/или МЛУ-ТБ)</t>
  </si>
  <si>
    <t>MDR TB-3: Число больных  с устойчивыми формами туберкулеза, включенных на лечение препаратами второго ряда ( вместе с пенитенциарной системой)</t>
  </si>
  <si>
    <t>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t>
  </si>
  <si>
    <t xml:space="preserve">Процент и количество пациентов с симптомами или подозрениями на ТБ, обследованных методом Xpert MTB/RIF и подтвержденным активным ТБ  </t>
  </si>
  <si>
    <t>Разрабатываются УОФ.</t>
  </si>
  <si>
    <t>Арташес Мирзоян</t>
  </si>
  <si>
    <t>Р2</t>
  </si>
  <si>
    <t>Мотивационной поддержкой были охвачены все больные ЛУ-ТБ, которые не прерывали лечение более  5 дней.</t>
  </si>
  <si>
    <t>Мотивационные выплаты для больных с чувствительной формой был включен в 2016 году и охватывает больных с чувствительной формой ТБ и ПЛУ-ТБ, которые не прерывают лечение только на амбулаторной фазе лечения..</t>
  </si>
  <si>
    <t>Данный индикатор показывает охват ранее леченных тестом на лекарственную чувствительность.</t>
  </si>
  <si>
    <t>1689</t>
  </si>
  <si>
    <r>
      <t>Данный индикатор достиг  75% выполнения, мотивационную поддержку</t>
    </r>
    <r>
      <rPr>
        <sz val="8"/>
        <rFont val="Calibri"/>
        <family val="2"/>
        <charset val="204"/>
      </rPr>
      <t xml:space="preserve"> в виде денежных выплат получают только приверженные пациенты не прерывающ</t>
    </r>
    <r>
      <rPr>
        <sz val="8"/>
        <color indexed="8"/>
        <rFont val="Calibri"/>
        <family val="2"/>
      </rPr>
      <t>ие лечение более 5 дней.</t>
    </r>
  </si>
  <si>
    <t>2087</t>
  </si>
  <si>
    <t>Данный индикатор достиг выполнение 124%, мотивационную поддержку в виде денежных выплат получают только приверженные пациенты не прерывающие лечение более 5 дней только на амбулаторной стадии лечения.</t>
  </si>
  <si>
    <t>95%</t>
  </si>
  <si>
    <t>Данный индикатор показывает охват ранее леченных тестом на лекарственную чувствительность и был выполнен на 105%</t>
  </si>
  <si>
    <t>697</t>
  </si>
  <si>
    <t xml:space="preserve"> Количество случаев МЛУ / РР-ТБ, зарегистрированных во 4 кв. 2016 и 1 кв.2017 гг. достигло 697 по сравнению с целевым 712 (98%).  </t>
  </si>
  <si>
    <t>702</t>
  </si>
  <si>
    <t>За период 4-го кв. 2016 года - 1 кв. 2017 года в республике 702 пациента с устойчивыми формами туберкулеза были взяты на лечение против  целеввого количества - 663 пациентов. В гражданском секторе - 672 и в пенитенциарном секторе - 30 пациентов. Цель была достигнута на уровне 106%.</t>
  </si>
  <si>
    <t>8%</t>
  </si>
  <si>
    <t>19%</t>
  </si>
  <si>
    <t>&gt;100%</t>
  </si>
  <si>
    <t xml:space="preserve">Этот индикатор не контролировался в течение предыдущего периода гранта.
Базовые данные были собраны вручную из лабораторных регистров по всей стране и прикрепленные к существующим машинам genXpert. За период Q1-2 2017 было 1325 положительных результатов теста Xpert MTB / RIF от 6854 человек с симптомами туберкулеза, что составило 19%.  Цель была достигнута на уровне 120%.
</t>
  </si>
  <si>
    <t>KGZ-C-UNDP</t>
  </si>
  <si>
    <t>Управление программой</t>
  </si>
  <si>
    <t>Профилактика - ПИН и их партнеры</t>
  </si>
  <si>
    <t>Профилактика - Работники секс-бизнеса и их клиенты</t>
  </si>
  <si>
    <t>Профилактика - МСМ и трансгендерные лица</t>
  </si>
  <si>
    <t xml:space="preserve">Профилактика - Другие уязвимые группы населения </t>
  </si>
  <si>
    <t xml:space="preserve">Лечение, уход и поддержка
</t>
  </si>
  <si>
    <t>Укрепление систем сообществ</t>
  </si>
  <si>
    <t>Устранение правовых барьеров к доступу</t>
  </si>
  <si>
    <t>УC3 - Информационные системы здравоохранения и МиО</t>
  </si>
  <si>
    <t>ТБ/ВИЧ</t>
  </si>
  <si>
    <t>МЛУ-ТБ</t>
  </si>
  <si>
    <t>ППМР</t>
  </si>
  <si>
    <t>УСЗ - системы управления закупками и логистикой</t>
  </si>
  <si>
    <t xml:space="preserve">Профилактика - заключенные
</t>
  </si>
  <si>
    <t>Выплаты в 2016 и в отчетном периоде были произведены ГФ согласно первоначального утвержденного бюджета и графика выплат. В течение данного периода бюджет был изменен согласно фактических потребностей и расходов.</t>
  </si>
  <si>
    <t xml:space="preserve">В отчетном период ПРООН произвел выплаты 44 СП  в срок в полном объеме по запросу от СП. </t>
  </si>
  <si>
    <t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t>
  </si>
  <si>
    <t xml:space="preserve">В отчетном периоде ОП получил продление от ГФ на сдачу отчета в виду работы над разработкой бюджета на дополнительный период с января по июнь 2018 и над перепрограммированием текущего бюджета. До получения платежа от ГФ, ОП использовал  остаток средств, полученных в предыдущем периоде. </t>
  </si>
  <si>
    <t>Процент взрослых и детей с известным ВИЧ статусом, получающих антиретровирусную терапию на данный момент</t>
  </si>
  <si>
    <t xml:space="preserve">Все лица с известным статусом на конец отчетного периода получающие АРТ в соответствие с национальным клиническим протоколом из оценочного числа ЛЖВ. </t>
  </si>
  <si>
    <t xml:space="preserve">Индикатор не кумулятивный, состоит из двух частей. Числитель: Число людей, находящихся на АРТ в данный момент (на конец отчетного периода), знаменатель: оценочное число ЛЖВ по Спектруму на 2016 г. </t>
  </si>
  <si>
    <t xml:space="preserve">Для сбора данных используется утвержденные НСК КР учетно-отчетные формы 4 и 4 а. РЦ “СПИД” предоставляет данные в ПРООН ежеквартально. </t>
  </si>
  <si>
    <t xml:space="preserve">Количество ЛЖВ, находящихся на попечении общинных организаций и участвующих в программах поддержки </t>
  </si>
  <si>
    <t xml:space="preserve">Указывается фактическое количество ЛЖВ,  получивших услугу через сообщества/инициативные группы/НПО и/или программы поддержки хотя бы один раз в квартал (и как минимум дважды за отчетное полугодие). </t>
  </si>
  <si>
    <t>Измеряется в абсолютных числах, расчет ведется по лицам, получившим услуги. Не кумулятивный.</t>
  </si>
  <si>
    <t>Отчетная документация организаций - СР (ежеквартально), БД МИС.</t>
  </si>
  <si>
    <t>Процент ЛУИН, охваченных программами по профилактике ВИЧ</t>
  </si>
  <si>
    <t>Индикатор  отражает процент ЛУИН, которые получили минимальный пакет услуг (шприцы, иглы, салфетки), презервативы и информационный материал ( в виде информационных брошюр или информационных сессий) хотя бы один раз в течение отчетного периода из оценочного числа ЛУИН.</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</si>
  <si>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охваченных минимальным пакетом за отчетный период, включая заключенных ЛУИН; знаменатель: оценочное количество ЛУИН за 2013 г. </t>
  </si>
  <si>
    <t>Процент ЛУИН заключенных, охваченных программами по  профилактике ВИЧ</t>
  </si>
  <si>
    <t xml:space="preserve">Количество лиц, которые получили минимальный пакет услуг (шприцы, иглы, салфетки),  информационные материалы (в виде информационных брошюр или информационных сессий) и обеспечен доступ к презервативам  хотя бы один раз в течение отчетного периода из числа заключенных. </t>
  </si>
  <si>
    <t>Не кумулятивный, данные от СР представляются в абсолютных числах. На уровне ОР осуществляется кумуляция данных и расчеты в процентах. Числитель:Количество лиц, которые получили минимальный пакет услуг (шприцы, иглы, салфетки),  информационные материалы (в виде информационных брошюр или информационных сессий) и обеспечен доступ к презервативам  хотя бы один раз в течение отчетного периода; знаменатель: фактическое количество заключенных.</t>
  </si>
  <si>
    <t xml:space="preserve">Количество игл и шприцев, розданных на 1-го ЛУИН за год
</t>
  </si>
  <si>
    <t>Число шприцев, распространенных в рамках программ по обмену игл и шприцев на одно лицо, употребляющее инъекционные наркотики за год</t>
  </si>
  <si>
    <t xml:space="preserve">Кумулятивно за год. 
Числитель: Число игл и шприцев, распространенных в рамках ПОШ за последние 12 месяцев
Знаменатель: Оценочное число лиц, потребляющих инъекционные наркотики в стране за 2013 год. </t>
  </si>
  <si>
    <t xml:space="preserve">Процент ЛУИН получающих ОЗТ, которые находятся на лечении не менее 6 месяцев после начала лечения </t>
  </si>
  <si>
    <t xml:space="preserve">Индикатор отражает приверженность/удержание на опиоидной заместительной терапии и охватывает и гражданский, пенитенциарный системы (включая сайты CDC). </t>
  </si>
  <si>
    <t>Измеряется в процентах, количество людей вступивших в программу ОЗТ в период предыдущий отчетному на  количество людей продолживших терапию в течении 6 месяцев после ее начала. Не кумулятивный.</t>
  </si>
  <si>
    <t>Процент ЛУИН, протестированных на ВИЧ и знающих свой результат</t>
  </si>
  <si>
    <t>Процент ЛУИН,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</si>
  <si>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включая заключенных ЛУИН и клиентов ОЗТ; знаменатель: оценочное количество ЛУИН за 2013 г. </t>
  </si>
  <si>
    <t>Процент заключенных, протестированных на ВИЧ и знающих свой результат</t>
  </si>
  <si>
    <t>Процент заключенных,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</si>
  <si>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 Числитель: Число заключенных, прошедших тестирование на ВИЧ в течение отчетного периода и знающих их результаты.
Знаменатель: фактическое число заключенных. </t>
  </si>
  <si>
    <t>Источником данных являются отчеты суб-получателей.</t>
  </si>
  <si>
    <t>Процент СР охваченных, программами по профилактике ВИЧ</t>
  </si>
  <si>
    <t>Процент СР, которые получили хотя бы один раз минимальный пакет услуг в течение отчетного периода из оценочного числа.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</si>
  <si>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СР за 2013 г. </t>
  </si>
  <si>
    <t>Отчетная документация организаций - СР (ежеквартально), БД МИС</t>
  </si>
  <si>
    <t>Процент СР, протестированных на ВИЧ и знающих свой результат</t>
  </si>
  <si>
    <t>Процент СР,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</si>
  <si>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СР, прошедших тестирование и знающих свои результаты за отчетный период; знаменатель: оценочное количество СР за 2013 г. </t>
  </si>
  <si>
    <t>Процент МСМ охваченных, программами по профилактике ВИЧ</t>
  </si>
  <si>
    <t>Процент МСМ, которые получили хотя бы один раз минимальный пакет услуг в течение отчетного периода. Под «минимальным пакетом» понимаются перечисленные ниже услуги: предоставление презервативов, тематических информационных материалов виде брошюр и/или бесед и/или консультирование, и направление на тестирование ВИЧ и/или ИППП и/или прошедшие экспресс-тестирование на ВИЧ.</t>
  </si>
  <si>
    <t xml:space="preserve">Не кумулятивный, данные от СР представляются в абсолютных числах.На уровне ОР осуществляется объединение данных и расчеты в процентах. Числитель: количество охваченных минимальным пакетом за отчетный период, знаменатель: оценочное количество МСМ за 2013 г. </t>
  </si>
  <si>
    <t>Процент МСМ, протестированных на ВИЧ и знающих свой результат</t>
  </si>
  <si>
    <t>Процент МСМ, прошедших тестирование на ВИЧ и получивших после-тестовое консультирование.</t>
  </si>
  <si>
    <t xml:space="preserve">Не кумулятивный, данные от СР представляются в абсолютных числах.На уровне ОР осуществляется кумуляция данных и расчеты в процентах. Числитель: количество ЛУИН, прошедших тестирование и знающих свои результаты за отчетный период; знаменатель: оценочное количество МСМ за 2013 г. </t>
  </si>
  <si>
    <t>Процент ЛЖВ (взрослых и детей), у которых ТБ статус был оценен и зарегистрирован во время их последнего визита, среди всех взрослых и детей, вовлеченных в уход по ВИЧ</t>
  </si>
  <si>
    <t>Процент ЛЖВ, которым была проведена оценка ТБ статуса в соответствии с национальным клиническим протоколом за отчетный период.</t>
  </si>
  <si>
    <t>Не кумулятивный. Числитель: количество ЛЖВ, которым была проведена оценка ТБ статуса, знаменатель: количество ЛЖВ, вовлеченных в уход по ВИЧ (доступных)</t>
  </si>
  <si>
    <t>Данные РЦ СПИД, ЭС.</t>
  </si>
  <si>
    <t>Процент ЛЖВ, которые получали комбинированное лечение (АРТ и ТБ), из числа ЛЖВ с выявленным ТБ статусом</t>
  </si>
  <si>
    <t>Процент ЛЖВ с ТБ, получавших в  отчетном периоде антиретровирусную терапию и противотуберкулезное лечение.</t>
  </si>
  <si>
    <t>Числитель: Количество взрослых и детей с ВИЧ-инфекцией и ТБ, получавших в  отчетном периоде антиретровирусную терапию и противотуберкулезное лечение
Знаменатель: Количество ЛЖВ с ТБ</t>
  </si>
  <si>
    <t>Данные РЦ СПИД, программа ЭС.</t>
  </si>
  <si>
    <t>Процент ЛЖВ среди вновь взятых на Д-учет, получивших профилактику  изониазидом</t>
  </si>
  <si>
    <t>Процент ЛЖВ, получивших профилактику изониазидом среди вновь взятых на Д-учет.</t>
  </si>
  <si>
    <t>Числитель: Число ЛЖВ вновь взятых на Д-учет, которые получили  профилактику изониазидом (хотя бы одну дозу) за отчетный период
Знаменатель: Число ЛЖВ, вновь взятых  на диспансерный учет в организациях здравоохранения (Число взрослых и детей с ВИЧ-инфекцией которые были на приеме в медицинском учреждении, предоставляющем услуги при ВИЧ-инфекции,  хотя бы один раз в течение отчетного года) за отчетный период</t>
  </si>
  <si>
    <t>Процент ВИЧ-положительных беременных женщин, которые получали антиретровирусные препараты (АРВ) для снижения риска передачи от матери ребенку</t>
  </si>
  <si>
    <t xml:space="preserve">Индикатор рассчитывается в целом и в разбивке данных с учетом схемы назначения антиретровирусных препаратов и включает число ВИЧ-инфицированных беременных женщин, получивших полный курс антиретровирусной профилактики за отчетный период из оценочного числа ВИЧ-инфицированных беременных женщин, родивших за последние 12 месяцев. 
</t>
  </si>
  <si>
    <t>Кумулятивно за год. 
Числитель: Число ВИЧ-инфицированных беременных женщин, получивших полный курс антиретровирусной профилактики за отчетный период
Знаменатель: Оценочное число ВИЧ-инфицированных беременных женщин, родивших за последние 12 месяцев</t>
  </si>
  <si>
    <t>Данные РЦ СПИД, программа ЭС, Спектрум.</t>
  </si>
  <si>
    <t xml:space="preserve">Процент рожденных от ВИЧ-инфицированных женщин младенцев, прошедших вирусологический тест на ВИЧ в течение двух месяцев со дня рождения </t>
  </si>
  <si>
    <t xml:space="preserve">Индикатор включает детей, рожденных ВИЧ–инфицированными женщинами, которым проведена ПЦР-диагностика ВИЧ-инфекции в течение первых 2-х месяцев после рождения в соответствии с клиническим протоколом на протяжении отчетного периода из оценочного числа ВИЧ-инфицированных беременных женщин, родивших за последние 12 месяцев. 
</t>
  </si>
  <si>
    <t xml:space="preserve">
Кумулятивно за год. 
Числитель: Число детей, рожденных ВИЧ–инфицированными женщинами, которым проведена ПЦР-диагностика ВИЧ-инфекции в течение первых 2-х месяцев после рождения в соответствии с клиническим протоколом на протяжении отчетного периода. 
Знаменатель: Оценочное число ВИЧ-инфицированных женщин, родивших  за последние 12 мес.</t>
  </si>
  <si>
    <t>Количество задокументированных нарушений прав человека (в разбивке по ключевым группам)</t>
  </si>
  <si>
    <t>Количество выявленных и задокументированных нарушений прав человека (правового, гражданского, административного характера и т.д.) со стороны уличных юристов.</t>
  </si>
  <si>
    <t>Подсчитывается количество выявленных и задокументированных нарушений прав человека (правового, гражданского, административного характера и т.д.) со стороны уличных юристов, задействованных в программе.</t>
  </si>
  <si>
    <t xml:space="preserve">Программные отчеты суб-получателей, задокументированные случаи. </t>
  </si>
  <si>
    <t>Количество организаций, участвующих в программе "Уличные юристы"</t>
  </si>
  <si>
    <t>Количество организаций и их сотрудников, задействованных в программе "Уличные Юристы".</t>
  </si>
  <si>
    <t>Подсчитывается количество НПО и их сотрдников, задействованных в программе "Уличные Юристы" за отчетный период.</t>
  </si>
  <si>
    <t>Программные отчеты суб-получателей, списки уличных юристов.</t>
  </si>
  <si>
    <t>Показатель по ТБ</t>
  </si>
  <si>
    <t>Показатель по ВИЧ /СПИД</t>
  </si>
  <si>
    <t>ВИЧ/СПИД</t>
  </si>
  <si>
    <t>Процент ЛУИН, охваченных программами по  профилактике ВИЧ</t>
  </si>
  <si>
    <t>Топ 10</t>
  </si>
  <si>
    <t>с текущим грантом</t>
  </si>
  <si>
    <t>Достигнуто на 110%</t>
  </si>
  <si>
    <t xml:space="preserve">Процент взрослых и детей с известным ВИЧ статусом, получающих антиретровирусную терапию на данный момент </t>
  </si>
  <si>
    <t>Достигнуто на 106%</t>
  </si>
  <si>
    <t>Достигнуто на 120%</t>
  </si>
  <si>
    <t>Ч:247
З:380
%:65</t>
  </si>
  <si>
    <t>Ч:123
З:241
%:51</t>
  </si>
  <si>
    <t>Ч: 2420
З: 8000
%: 30.3</t>
  </si>
  <si>
    <t>Ч: 2713
З: 8300
%: 33</t>
  </si>
  <si>
    <t>Ч:4260
З: 7103
%: 60</t>
  </si>
  <si>
    <t>Ч:4050
З: 7103
%: 57</t>
  </si>
  <si>
    <t xml:space="preserve"> Топ 10</t>
  </si>
  <si>
    <t>Ч: 3270
З: 11692
%: 28</t>
  </si>
  <si>
    <t xml:space="preserve">Ч: 3765
З: 11692
%:32.2 </t>
  </si>
  <si>
    <t>Ч: 5912
З: 25000
%: 23.6</t>
  </si>
  <si>
    <t>Ч: 6950
З: 25000
%: 28</t>
  </si>
  <si>
    <t>Ч:1630
З: 7103
%: 22.9</t>
  </si>
  <si>
    <t>Ч:1097
З: 7103
%: 15.4</t>
  </si>
  <si>
    <t>Ч: 1727
З: 11692
%: 14.8</t>
  </si>
  <si>
    <t>Ч: 1841
З: 11692
%: 15.7</t>
  </si>
  <si>
    <t>Процент взрослых и детей , у которых ТБ статус был оценен и зарегистрирован во время их последнего визита, среди всех взрослых и детей, вовлеченных в уход по ВИЧ</t>
  </si>
  <si>
    <t xml:space="preserve"> с текущим грантом</t>
  </si>
  <si>
    <t>95.6%</t>
  </si>
  <si>
    <t>94.6%</t>
  </si>
  <si>
    <t>61.6%</t>
  </si>
  <si>
    <t>Количество задокументированных нарушений прав человека (в разбивке по уязвимым группам)</t>
  </si>
  <si>
    <t>Количество игл и шприцев, розданных на 1 ЛУИН за год</t>
  </si>
  <si>
    <t>Ч:1450
З:8000
%: 18</t>
  </si>
  <si>
    <t>Ч:1354
З:8300
%: 16</t>
  </si>
  <si>
    <t>Информация о программе: ТБ</t>
  </si>
  <si>
    <t>Информация о программе: ВИЧ/СПИД</t>
  </si>
  <si>
    <t>Предварительные условия (ПУ) ВИЧ/СПИД</t>
  </si>
  <si>
    <t>Действия с установленным сроком исполнения (ДУС) ВИЧ/СПИД</t>
  </si>
  <si>
    <t>Предварительные условия (ПУ) ТБ</t>
  </si>
  <si>
    <t>Действия с установленным сроком исполнения (ДУС) ТБ</t>
  </si>
  <si>
    <t>СР ВИЧ/СПИД</t>
  </si>
  <si>
    <t>СР ТБ</t>
  </si>
  <si>
    <t>Отчеты ССР для СР ТБ</t>
  </si>
  <si>
    <t>Отчеты ССР для СР ВИЧ/СПИД</t>
  </si>
  <si>
    <t>Отчеты СР для ОР ВИЧ СПИД</t>
  </si>
  <si>
    <t>Отчеты СР для ОР ТБ</t>
  </si>
  <si>
    <t xml:space="preserve">По компоненту ВИЧ - в первом квартале продолжили реализацию программы всего 32 Суб-получателя в рамках 42 СП-Соглашений. С апреля 2017 года 2 организации (ГЦПБС и ООЦПБС) стали Суб-суб-получателями МЗ КР. На конец 1-го полугодия 2017 года ПРООН работал с 30 СП в рамках 40 Соглашений, при наличии еще 2 ССП и 2 Соглашений. Все СП по всем Соглашениям получали финансирование. </t>
  </si>
  <si>
    <t>Комментарии по ВИЧ:</t>
  </si>
  <si>
    <t>Комментарии по ТБ:</t>
  </si>
  <si>
    <t>Комментрии:</t>
  </si>
  <si>
    <t>Замечания</t>
  </si>
  <si>
    <t>По компоненту ВИЧ - 34 из 40 ожидаемых программных отчетов от СП были получены своевременно, отчеты от 6 организаций - СП были получены позже установленного срока (15 число следующего за отчетным периодом месяца). 40 отчетов были проверены, доработаны СП и приняты в течение 30 календарных дней, 2 отчета были приняты после установленного срока (МЗ КР и ОФ "Матрица 2005, ПОШ"). Отчеты 2-х Суб-суб-получателей были приняты в рамках отчета МЗ КР.
Комментарии по ТБ: Все СР предоставили полные отчеты в установленные сроки</t>
  </si>
  <si>
    <t>По компоненту ВИЧ - Предварительных условий (ПУ) и/или Действий с установленным сроком исполнения (ДУС) не было. 
Все предваритиельные условия выполнены</t>
  </si>
  <si>
    <t>По компоненту ВИЧ - Все штатные позиции в программном отделе (7 человек) были заняты, дополнительно в отчетном периоде  были наняты 1 Эксперт по ВИЧ и 1 Фармацевт по индивидуальным контрактам.
По компоненту ТБ - Координатор гранта ТБ, Финансовый специалист, специалист по амбулаторному лечению и специалист МиО гранта ТБ</t>
  </si>
  <si>
    <t>Определение (на основании Плана мониторинга и оценки)</t>
  </si>
  <si>
    <t>Capreomycin  1000mg  Порошок для инъекций</t>
  </si>
  <si>
    <t>Kanamycin  1000mg  Порошок для инъекций</t>
  </si>
  <si>
    <t>Amoxicillin + Potassium clavulanate  875mg+125mg  Таблетки в оболочке</t>
  </si>
  <si>
    <t>Cycloserine  250mg  Капсулы</t>
  </si>
  <si>
    <t>Ethambutol  400mg  Таблетки в оболочке</t>
  </si>
  <si>
    <t>Isoniazid  300mg  Таблетки без оболочки</t>
  </si>
  <si>
    <t>Levofloxacin  250mg  Таблетки в оболочке</t>
  </si>
  <si>
    <t>Moxifloxacin  400mg  Таблетки в оболочке</t>
  </si>
  <si>
    <t>P-aminosalicylate sodium salt  4000mg  Powder/Sachet</t>
  </si>
  <si>
    <t>Protionamide   250mg  Таблетки в оболочке</t>
  </si>
  <si>
    <t>Rifampicin  150mg  Таблетки в оболочке</t>
  </si>
  <si>
    <t>Pyrazinamide  400mg  Таблетки без оболочки</t>
  </si>
  <si>
    <t>Клофаземин 100 мг</t>
  </si>
  <si>
    <t>Имипенем500/Циластатин 500</t>
  </si>
  <si>
    <t>Линезолид 600 мг</t>
  </si>
  <si>
    <t>Бедаквилин 100 мг</t>
  </si>
  <si>
    <t>Метадон</t>
  </si>
  <si>
    <t>Процент взрослых и детей, получавших антиретровирусную терапию в отчетный период, у которых отмечено подавление вирусной нагрузки (т.е. ≤1000 копий)</t>
  </si>
  <si>
    <t>Ч:1644
З:2668
%: 62</t>
  </si>
  <si>
    <t xml:space="preserve">Все закупки были осуществлены в рамках бюджета, одобренного на период июль 2016-декабрь 2017 гг. </t>
  </si>
  <si>
    <t>Представленная информация отражает ситуацию на 30/06/17 (данные ежемесячного отчета по использованию ПТП). Остатки не включают ожидаемые поставки, которые были получены в период июль-декабрь 2017г. С учетом данных поставок в начале 2017 г. запасы были восполнены.</t>
  </si>
  <si>
    <t xml:space="preserve">Представленная информация отражает ситуацию на 30/06/17 (Данные Электронной базы слежения за случаями ВИЧ и данным РЦ СПИД). Представленная информация отражает данные по пациентам согласно Клинического протокола. Назначение и перевод пациентов на фиксированные схемы лечения производится, согласно плана подключения на АРТ на 2017 г. в частности  "Атрипла" (FDC FTC/TDF/EFV), “Кивекса” (FDC ABC/3TC). 
Остатки метадона на начало года составляли 29 кг 400 гр (покрывает 10 месяцев). </t>
  </si>
  <si>
    <t>Достигнуто на 69%</t>
  </si>
  <si>
    <t>Ч:272
З:400
%:68</t>
  </si>
  <si>
    <t>Ч:120
З:254
%:47.2</t>
  </si>
  <si>
    <t>Ч: 2640
З: 8000
%: 33</t>
  </si>
  <si>
    <t>Ч: 3629
З: 8443
%: 42.9</t>
  </si>
  <si>
    <t>Достигнуто на 86%</t>
  </si>
  <si>
    <t>Ч:4430
З: 7103
%: 62.4</t>
  </si>
  <si>
    <t>Ч:3790
З: 7103
%: 53.3</t>
  </si>
  <si>
    <t>Ч: 3815
З: 11692
%: 32.6</t>
  </si>
  <si>
    <t xml:space="preserve">Ч: 5344
З: 11692
%:45.7 </t>
  </si>
  <si>
    <t>Достигнуто на 114%</t>
  </si>
  <si>
    <t>Ч: 6600
З: 25000
%: 26.4</t>
  </si>
  <si>
    <t>Ч: 7503
З: 25000
%: 30</t>
  </si>
  <si>
    <t>Достигнуто на 66%</t>
  </si>
  <si>
    <t>Ч:2030
З: 7103
%: 28.6</t>
  </si>
  <si>
    <t>Ч:1350
З: 7103
%: 19</t>
  </si>
  <si>
    <t>Достигнуто на 103%</t>
  </si>
  <si>
    <t>Ч: 2158
З: 11692
%: 18.5</t>
  </si>
  <si>
    <t>Ч: 2237
З: 11692
%: 19.1</t>
  </si>
  <si>
    <t>Достигнуто на 105%</t>
  </si>
  <si>
    <t>Достигнуто на 108%</t>
  </si>
  <si>
    <t>Достигнуто на 118%</t>
  </si>
  <si>
    <t>Достигнуто на 95%</t>
  </si>
  <si>
    <t>Ч:1500
З:8000
%: 18.8</t>
  </si>
  <si>
    <t>Ч:1501
З:8443
%: 17.7</t>
  </si>
  <si>
    <t xml:space="preserve">В отчетный период услуги получили  5577 ЛУИН  в государственных ПОШ, 9386 ЛУИН в НПО и 1616 в ГСИН. После исключения дублирующих кодов, общее количество клиентов  охваченных программами по профилактике ВИЧ в отчетном периоде  составило 15859, в том числе 2036 женщин. </t>
  </si>
  <si>
    <t xml:space="preserve">В соответствии с официальными данными, представленными Центром СПИД Республики на 1 июля 2017 г., 2995 ЛЖВ получают АРВ лечение. В это число входят 2566 взрослых (из них: мужчин - 1384, женщин - 1182) и 429 детей (из них: дев. -170, мал. -259). </t>
  </si>
  <si>
    <t>За отчетный период 2851 ЛЖВ получили различные услуги через сообщества и/или программы поддержки, из них 2602 (включая 1279 женщин) получили услуги через Центры СПИД, ЦСМ, НПО, сети и 249 (включая 11 женщин) в ГСИН.</t>
  </si>
  <si>
    <t>Ч: 14375
З: 25 000
%: 57.5</t>
  </si>
  <si>
    <t>Ч: 15859
З: 25 000
%: 63.4</t>
  </si>
  <si>
    <t>Ч: 3100
З: 9300
%: 33.3</t>
  </si>
  <si>
    <t>Ч: 2995
З: 8500
%:35.2</t>
  </si>
  <si>
    <t xml:space="preserve">Ч: 1480
З:2694
%: 54.9% </t>
  </si>
  <si>
    <t>Ч: 2851
З:3128
%: 91</t>
  </si>
  <si>
    <t xml:space="preserve">За предыдущий отчетный период (Июль-Декабрь 2016) 254 ЛУИН вошли в программу и из них 120 находились на лечении не менее 6 месяцев после начала лечения, что составило 47.2%. За отчетный период всего 1445 ЛУИН были на ОЗТ, фактически на 30 июня 2017 г.  -1211 ЛУИН были на ОЗТ. </t>
  </si>
  <si>
    <t xml:space="preserve">За отчетный период 3629 заключенных (из них женщин- 185), прошли тестирование на ВИЧ и знают свои результаты из общего количества 8443 заключенных, что составило 42.9%. </t>
  </si>
  <si>
    <t>Шесть НПО, расположенных в городах Бишкек, Кант, Сокулук, Кызыл-Кия, Токмок, Чолпон-Ата, Каракол и в Джалал-Абадской, Ошской, Нарынской и Таласской областях реализуют программы профилактики ВИЧ среди данной уязвимой группы. В этот период 3790 СР получили минимальный пакет услуг: предоставление презервативов, тематических информационных материалов виде брошюр или бесед/консультирования, и направление на тестирование ВИЧ и/или ИППП и/или прошли экспресс-тестирование на ВИЧ.  В отчетный период 1679 СР прошли диагностику на ИППП.  
В течение отчетного периода участившиеся милицейские рейды послужили в качестве основного препятствия для деятельности профилактических программ.В течение 1-го семестра в 2017 году число полицейских рейдов увеличилось. Некоторые из результатов исследования «Результаты документирования насилия в отношении секс-работников в Кыргызстане»: сотрудники милиции являются основными виновниками насилия и нарушений прав человека, продолжается дискриминационное применение административных статей (например, о «мелком хулиганстве») к секс-работникам, что представляет собой фактическую криминализацию секс-работы. По сравнению с 1-м кварталом во 2-м квартале выросло число сообщений о вымогательствах со стороны сотрудников милиции с 70% до 94%.
В результате большинство СВ в Бишкеке скрыты и труднодоступны.</t>
  </si>
  <si>
    <t>Ч: 5344
З: 11692
%: 45.7</t>
  </si>
  <si>
    <t xml:space="preserve">Пять НПО осуществляли программы профилактики ВИЧ среди МСМ в отчетный период (охват: Ош, Джалал-Абад, Талас,Чуй, Иссык-Куль и город Бишкек). 5344 МСМ были охвачены минимальным пакетом услуг. Диагностику на ИППП прошли- 1350 МСМ. </t>
  </si>
  <si>
    <t xml:space="preserve">За отчетный период 7503 ЛУИН, включая ЛУИН заключенных и ОЗТ клиентов прошли тестирование на ВИЧ и знают свои результаты. Из них 91% (6812/7503)прошли экспресс тестирование. Доступность ЭТ для клиентов НПО отражается в увеличении числа протестированных. 
</t>
  </si>
  <si>
    <t xml:space="preserve">За отчетный период 1350 СР прошли тестирование на ВИЧ и знают свои результаты. Из них 78.3% (1058/1350) прошли экспресс тестирование. 
Охват тестированием на ВИЧ не достигается в основном из-за массовых рейдов со стороны милиции. В течение 1-го семестра в 2017 году число полицейских рейдов увеличилось. Некоторые из результатов исследования «Результаты документирования насилия в отношении секс-работников в Кыргызстане»: сотрудники милиции являются основными виновниками насилия и нарушений прав человека, продолжается дискриминационное применение административных статей (например, о «мелком хулиганстве») к секс-работникам, что представляет собой фактическую криминализацию секс-работы. По сравнению с 1-м кварталом во 2-м квартале выросло число сообщений о вымогательствах со стороны сотрудников милиции с 70% до 94%.
В результате большинство СВ в Бишкеке скрыты и труднодоступны.
</t>
  </si>
  <si>
    <t>Ч: 2237
З: 11692
%: 19</t>
  </si>
  <si>
    <t xml:space="preserve">За отчетный период 2237 МСМ прошли тестирование на ВИЧ и знают свои результаты. Из них 80 % (1788/2237) прошли экспресс тестирование. Доступность ЭТ для клиентов НПО отражается в увеличении числа протестированных. 
</t>
  </si>
  <si>
    <t>Из 3128 ЛЖВ (2713 взрослых и  415 детей) вовлеченных в уход по ВИЧ, ТБ статус был оценен у 3065 ЛЖВ (2651 взрослых и 414 детей)  во время отчетного периода, согласно национальному протоколу по ВИЧ. Данные предоставлены РЦ СПИД.</t>
  </si>
  <si>
    <t xml:space="preserve">Из 78 ВИЧ-инфицированных больных ТБ, 74 пациента получали комбинированную антиретровирусную терапию в соответствии с национально утвержденными протоколами лечения (или стандартами ВОЗ/ЮНЭЙДС), и которые начали получать лечение ТБ (в соответствии с руководящими принципами национальной программы по ТБ) в течение отчетного периода. </t>
  </si>
  <si>
    <t xml:space="preserve">
Из 241 ЛЖВ, вновь взятых  на диспансерный учет в организациях здравоохранения получили профилактику изониазидом (хотя бы одну дозу) за отчетный период 166 ЛЖВ, что составило 69%. </t>
  </si>
  <si>
    <t xml:space="preserve">За отчетный период были задокументированы 509 нарушений прав человека  со стороны уличных юристов (из них: ЛУИН-224 (включая ОЗТ- 44), СР-144, МСМ-12, ЛЖВ-129). </t>
  </si>
  <si>
    <t>За отчетный период всего 26 суб-получателей были задействованы в программе "Уличные Юристы".</t>
  </si>
  <si>
    <t>Процент ЛУИН заключенных, охваченных программами по профилактике ВИЧ</t>
  </si>
  <si>
    <t>Ч: 1501
З: 8443
%: 17.7</t>
  </si>
  <si>
    <t xml:space="preserve">За отчетный период 1501 ЛУИН заключенных, включая 21 женщин были охвачены программами по профилактике ВИЧ в ГСИН. Фактическое количество заключенных на 30.06.2017 г. составялет 8443 заключенных. </t>
  </si>
  <si>
    <t>Число  больных  с чувствительной формой ТБ, клторые находятся на амбулаторном этапе лечение, получающие мотивационную поддержку в виде денежных перечислений для лучшей приверженности.</t>
  </si>
  <si>
    <t>Отчетная документация организаций - СР: ежемесячные списки больныхТБ и ежеквартальные отчеты.</t>
  </si>
  <si>
    <t xml:space="preserve">Количество ранее излеченных ТБ случаев с результатом устойчивости на изониазид (Н) и рифампицин (R) за оценочный период к общему количеству бактериологически положительных ранее излеченных пациентов ТБ за оценочный период. </t>
  </si>
  <si>
    <t>Измеряется в абсолютных числах  на основании ежеквартальных статистических данных РЦИиЭ НЦФ.</t>
  </si>
  <si>
    <t>Иструмент учета данных  ежеквартельной форме ТБ 06, табл. 3 (числитель) и ТБ 06, табл. 3 (знаменатель);</t>
  </si>
  <si>
    <t xml:space="preserve">    Абсолютному количеству бактериологически подтвержденных случаев ЛУ РУ ТБ и/или МЛУ/ШЛУ выявленных за отчетный период.                                      
</t>
  </si>
  <si>
    <t xml:space="preserve">Отчетный инструмент  относится к форме ТБ 06, табл. 1. </t>
  </si>
  <si>
    <t xml:space="preserve">  Процент и абсолютное количество пациентов с симптомами туберкулеза, у которых выявлен активный ТБ методом Xpert MTB/RIF.
</t>
  </si>
  <si>
    <t xml:space="preserve"> Источником данных для этого индикатора будет являтся электронная база данных по ТБ.        
 Числитель: количество пациентов с симптомами или признаками ТБ, подлежащих обследованию методом  Xpert MTB/RIF с подтвержденной активной формой ТБ.    
Знаменатель: количество пациентов с симптомами или признаками ТБ, подлежащих обследованию методом  Xpert MTB/RIF.      </t>
  </si>
  <si>
    <t>РЦИиЭ НЦФ разработана учетно-отчетная форма для расчета данного показателя.</t>
  </si>
  <si>
    <t>«Эффективный контроль за туберкулезом и ВИЧ-инфекцией в Кыргызской Республике»</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</si>
</sst>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3" formatCode="_-* #,##0.00\ _₽_-;\-* #,##0.00\ _₽_-;_-* &quot;-&quot;??\ _₽_-;_-@_-"/>
    <numFmt numFmtId="164" formatCode="_(* #,##0.00_);_(* \(#,##0.00\);_(* &quot;-&quot;??_);_(@_)"/>
    <numFmt numFmtId="165" formatCode="&quot;Q&quot;#,##0_);[Red]\(&quot;Q&quot;#,##0\)"/>
    <numFmt numFmtId="166" formatCode="_(* #,##0_);_(* \(#,##0\);_(* &quot;-&quot;??_);_(@_)"/>
    <numFmt numFmtId="167" formatCode=";;;"/>
    <numFmt numFmtId="168" formatCode="0.0"/>
    <numFmt numFmtId="169" formatCode=";;;&quot;Financial Variance in %&quot;"/>
    <numFmt numFmtId="170" formatCode="_([$€]* #,##0.00_);_([$€]* \(#,##0.00\);_([$€]* &quot;-&quot;??_);_(@_)"/>
    <numFmt numFmtId="171" formatCode="[$$-409]#,##0"/>
    <numFmt numFmtId="172" formatCode="[$-409]d/mmm/yyyy;@"/>
    <numFmt numFmtId="173" formatCode="[$$-409]#,##0_);\([$$-409]#,##0\)"/>
    <numFmt numFmtId="174" formatCode="_ * #,##0.00_ ;_ * \-#,##0.00_ ;_ * &quot;-&quot;??_ ;_ @_ "/>
    <numFmt numFmtId="175" formatCode="[$-409]d\-mmm\-yy;@"/>
  </numFmts>
  <fonts count="165">
    <font>
      <sz val="11"/>
      <color indexed="8"/>
      <name val="Calibri"/>
      <family val="2"/>
    </font>
    <font>
      <sz val="11"/>
      <color theme="1"/>
      <name val="Calibri"/>
      <family val="2"/>
      <charset val="204"/>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charset val="2"/>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i/>
      <sz val="11"/>
      <name val="Calibri"/>
      <family val="2"/>
    </font>
    <font>
      <sz val="10"/>
      <name val="Calibri"/>
      <family val="2"/>
    </font>
    <font>
      <sz val="9"/>
      <color indexed="16"/>
      <name val="Calibri"/>
      <family val="2"/>
    </font>
    <font>
      <b/>
      <i/>
      <sz val="14"/>
      <color indexed="12"/>
      <name val="Calibri"/>
      <family val="2"/>
    </font>
    <font>
      <sz val="16"/>
      <color indexed="9"/>
      <name val="Calibri"/>
      <family val="2"/>
    </font>
    <font>
      <i/>
      <sz val="11"/>
      <color indexed="8"/>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8"/>
      <color indexed="81"/>
      <name val="Tahoma"/>
      <family val="2"/>
    </font>
    <font>
      <b/>
      <sz val="20"/>
      <color indexed="8"/>
      <name val="Calibri"/>
      <family val="2"/>
    </font>
    <font>
      <sz val="20"/>
      <color indexed="8"/>
      <name val="Calibri"/>
      <family val="2"/>
    </font>
    <font>
      <b/>
      <sz val="11"/>
      <color indexed="53"/>
      <name val="Arial"/>
      <family val="2"/>
    </font>
    <font>
      <b/>
      <i/>
      <sz val="14"/>
      <color indexed="12"/>
      <name val="Calibri"/>
      <family val="2"/>
    </font>
    <font>
      <sz val="11"/>
      <color indexed="8"/>
      <name val="Calibri"/>
      <family val="2"/>
    </font>
    <font>
      <b/>
      <sz val="11"/>
      <color indexed="8"/>
      <name val="Calibri"/>
      <family val="2"/>
    </font>
    <font>
      <sz val="9"/>
      <color indexed="8"/>
      <name val="Calibri"/>
      <family val="2"/>
    </font>
    <font>
      <sz val="11"/>
      <color indexed="8"/>
      <name val="Symbol"/>
      <family val="1"/>
      <charset val="2"/>
    </font>
    <font>
      <b/>
      <sz val="11"/>
      <color indexed="8"/>
      <name val="Arial"/>
      <family val="2"/>
      <charset val="204"/>
    </font>
    <font>
      <sz val="11"/>
      <name val="Calibri"/>
      <family val="2"/>
    </font>
    <font>
      <b/>
      <sz val="11"/>
      <name val="Calibri"/>
      <family val="2"/>
    </font>
    <font>
      <b/>
      <sz val="22"/>
      <color indexed="9"/>
      <name val="Calibri"/>
      <family val="2"/>
    </font>
    <font>
      <sz val="11"/>
      <color indexed="9"/>
      <name val="Calibri"/>
      <family val="2"/>
    </font>
    <font>
      <sz val="11"/>
      <color theme="1"/>
      <name val="Calibri"/>
      <family val="2"/>
      <scheme val="minor"/>
    </font>
    <font>
      <b/>
      <sz val="11"/>
      <name val="Arial"/>
      <family val="2"/>
    </font>
    <font>
      <sz val="9"/>
      <color indexed="9"/>
      <name val="Calibri"/>
      <family val="2"/>
      <charset val="204"/>
    </font>
    <font>
      <sz val="9"/>
      <color indexed="8"/>
      <name val="Calibri"/>
      <family val="2"/>
      <charset val="204"/>
    </font>
    <font>
      <sz val="9"/>
      <name val="Calibri"/>
      <family val="2"/>
      <charset val="204"/>
    </font>
    <font>
      <b/>
      <sz val="10"/>
      <color indexed="8"/>
      <name val="Calibri"/>
      <family val="2"/>
      <charset val="204"/>
    </font>
    <font>
      <b/>
      <sz val="10"/>
      <name val="Calibri"/>
      <family val="2"/>
      <charset val="204"/>
    </font>
    <font>
      <b/>
      <sz val="9"/>
      <color indexed="81"/>
      <name val="Tahoma"/>
      <family val="2"/>
      <charset val="204"/>
    </font>
    <font>
      <sz val="9"/>
      <color indexed="81"/>
      <name val="Tahoma"/>
      <family val="2"/>
      <charset val="204"/>
    </font>
    <font>
      <sz val="11"/>
      <color theme="1"/>
      <name val="Calibri"/>
      <family val="2"/>
    </font>
    <font>
      <sz val="10"/>
      <color indexed="16"/>
      <name val="Calibri"/>
      <family val="2"/>
    </font>
    <font>
      <b/>
      <sz val="8"/>
      <color indexed="8"/>
      <name val="Calibri"/>
      <family val="2"/>
      <charset val="204"/>
    </font>
    <font>
      <sz val="11"/>
      <color indexed="8"/>
      <name val="Calibri"/>
      <family val="2"/>
      <charset val="204"/>
    </font>
    <font>
      <sz val="8"/>
      <name val="Calibri"/>
      <family val="2"/>
      <charset val="204"/>
    </font>
    <font>
      <sz val="11"/>
      <name val="Arial Unicode MS"/>
      <family val="2"/>
      <charset val="204"/>
    </font>
    <font>
      <sz val="10"/>
      <color theme="1"/>
      <name val="Calibri"/>
      <family val="2"/>
    </font>
    <font>
      <b/>
      <sz val="11"/>
      <name val="Calibri"/>
      <family val="2"/>
      <charset val="204"/>
    </font>
    <font>
      <sz val="11"/>
      <name val="Calibri"/>
      <family val="2"/>
      <charset val="204"/>
    </font>
    <font>
      <sz val="10"/>
      <name val="Arial"/>
      <family val="2"/>
      <charset val="204"/>
    </font>
    <font>
      <b/>
      <sz val="9"/>
      <color indexed="9"/>
      <name val="Calibri"/>
      <family val="2"/>
    </font>
    <font>
      <b/>
      <sz val="9"/>
      <name val="Calibri"/>
      <family val="2"/>
    </font>
    <font>
      <sz val="9"/>
      <name val="Calibri"/>
      <family val="2"/>
    </font>
    <font>
      <b/>
      <sz val="12"/>
      <color indexed="8"/>
      <name val="Calibri"/>
      <family val="2"/>
      <charset val="204"/>
    </font>
    <font>
      <b/>
      <sz val="11"/>
      <color indexed="8"/>
      <name val="Calibri"/>
      <family val="2"/>
      <charset val="204"/>
    </font>
    <font>
      <sz val="10"/>
      <name val="Arial Cyr"/>
      <charset val="204"/>
    </font>
    <font>
      <sz val="11"/>
      <color rgb="FF1F497D"/>
      <name val="Calibri"/>
      <family val="2"/>
      <charset val="204"/>
    </font>
    <font>
      <sz val="10"/>
      <name val="Arial"/>
      <family val="2"/>
      <charset val="238"/>
    </font>
  </fonts>
  <fills count="49">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gray0625">
        <fgColor indexed="51"/>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1"/>
        <bgColor indexed="43"/>
      </patternFill>
    </fill>
    <fill>
      <patternFill patternType="solid">
        <fgColor indexed="43"/>
        <bgColor indexed="52"/>
      </patternFill>
    </fill>
    <fill>
      <patternFill patternType="solid">
        <fgColor indexed="62"/>
        <bgColor indexed="64"/>
      </patternFill>
    </fill>
    <fill>
      <patternFill patternType="solid">
        <fgColor indexed="14"/>
        <bgColor indexed="64"/>
      </patternFill>
    </fill>
    <fill>
      <patternFill patternType="solid">
        <fgColor indexed="57"/>
        <bgColor indexed="64"/>
      </patternFill>
    </fill>
    <fill>
      <patternFill patternType="solid">
        <fgColor indexed="18"/>
        <bgColor indexed="64"/>
      </patternFill>
    </fill>
    <fill>
      <patternFill patternType="solid">
        <fgColor indexed="13"/>
        <bgColor indexed="64"/>
      </patternFill>
    </fill>
    <fill>
      <patternFill patternType="solid">
        <fgColor theme="0"/>
        <bgColor indexed="64"/>
      </patternFill>
    </fill>
    <fill>
      <patternFill patternType="solid">
        <fgColor theme="3" tint="0.59999389629810485"/>
        <bgColor indexed="64"/>
      </patternFill>
    </fill>
    <fill>
      <patternFill patternType="solid">
        <fgColor theme="9" tint="0.39997558519241921"/>
        <bgColor indexed="64"/>
      </patternFill>
    </fill>
    <fill>
      <patternFill patternType="solid">
        <fgColor rgb="FFFFFFCC"/>
        <bgColor indexed="64"/>
      </patternFill>
    </fill>
    <fill>
      <patternFill patternType="gray0625">
        <fgColor indexed="51"/>
        <bgColor rgb="FFFFFFCC"/>
      </patternFill>
    </fill>
    <fill>
      <patternFill patternType="solid">
        <fgColor rgb="FFFFFFCC"/>
        <bgColor indexed="51"/>
      </patternFill>
    </fill>
    <fill>
      <patternFill patternType="solid">
        <fgColor rgb="FF00B050"/>
        <bgColor indexed="64"/>
      </patternFill>
    </fill>
    <fill>
      <patternFill patternType="solid">
        <fgColor rgb="FFFFFF00"/>
        <bgColor indexed="64"/>
      </patternFill>
    </fill>
    <fill>
      <patternFill patternType="solid">
        <fgColor indexed="43"/>
        <bgColor indexed="51"/>
      </patternFill>
    </fill>
    <fill>
      <patternFill patternType="solid">
        <fgColor theme="9" tint="-0.249977111117893"/>
        <bgColor indexed="64"/>
      </patternFill>
    </fill>
    <fill>
      <patternFill patternType="solid">
        <fgColor rgb="FF99CCFF"/>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6" tint="0.59999389629810485"/>
        <bgColor indexed="64"/>
      </patternFill>
    </fill>
  </fills>
  <borders count="2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right/>
      <top/>
      <bottom style="medium">
        <color indexed="12"/>
      </bottom>
      <diagonal/>
    </border>
    <border>
      <left style="thin">
        <color indexed="64"/>
      </left>
      <right style="thin">
        <color indexed="64"/>
      </right>
      <top style="medium">
        <color indexed="48"/>
      </top>
      <bottom style="thin">
        <color indexed="64"/>
      </bottom>
      <diagonal/>
    </border>
    <border>
      <left style="medium">
        <color indexed="48"/>
      </left>
      <right style="thin">
        <color indexed="64"/>
      </right>
      <top style="thin">
        <color indexed="64"/>
      </top>
      <bottom style="thin">
        <color indexed="64"/>
      </bottom>
      <diagonal/>
    </border>
    <border>
      <left style="thin">
        <color indexed="64"/>
      </left>
      <right style="medium">
        <color indexed="48"/>
      </right>
      <top style="thin">
        <color indexed="64"/>
      </top>
      <bottom style="thin">
        <color indexed="64"/>
      </bottom>
      <diagonal/>
    </border>
    <border>
      <left style="medium">
        <color indexed="48"/>
      </left>
      <right style="thin">
        <color indexed="64"/>
      </right>
      <top style="thin">
        <color indexed="64"/>
      </top>
      <bottom style="medium">
        <color indexed="48"/>
      </bottom>
      <diagonal/>
    </border>
    <border>
      <left style="thin">
        <color indexed="64"/>
      </left>
      <right style="medium">
        <color indexed="48"/>
      </right>
      <top style="thin">
        <color indexed="64"/>
      </top>
      <bottom style="medium">
        <color indexed="48"/>
      </bottom>
      <diagonal/>
    </border>
    <border>
      <left style="medium">
        <color indexed="48"/>
      </left>
      <right/>
      <top style="medium">
        <color indexed="48"/>
      </top>
      <bottom/>
      <diagonal/>
    </border>
    <border>
      <left style="thin">
        <color indexed="64"/>
      </left>
      <right style="medium">
        <color indexed="48"/>
      </right>
      <top style="medium">
        <color indexed="48"/>
      </top>
      <bottom style="thin">
        <color indexed="64"/>
      </bottom>
      <diagonal/>
    </border>
    <border>
      <left/>
      <right/>
      <top/>
      <bottom style="medium">
        <color indexed="51"/>
      </bottom>
      <diagonal/>
    </border>
    <border>
      <left style="thin">
        <color indexed="64"/>
      </left>
      <right style="medium">
        <color indexed="51"/>
      </right>
      <top style="thin">
        <color indexed="64"/>
      </top>
      <bottom style="thin">
        <color indexed="64"/>
      </bottom>
      <diagonal/>
    </border>
    <border>
      <left style="dotted">
        <color indexed="64"/>
      </left>
      <right style="dotted">
        <color indexed="64"/>
      </right>
      <top style="medium">
        <color indexed="52"/>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medium">
        <color indexed="52"/>
      </bottom>
      <diagonal/>
    </border>
    <border>
      <left style="dotted">
        <color indexed="62"/>
      </left>
      <right style="dotted">
        <color indexed="64"/>
      </right>
      <top style="medium">
        <color indexed="62"/>
      </top>
      <bottom style="hair">
        <color indexed="64"/>
      </bottom>
      <diagonal/>
    </border>
    <border>
      <left style="dotted">
        <color indexed="62"/>
      </left>
      <right style="dotted">
        <color indexed="64"/>
      </right>
      <top style="hair">
        <color indexed="64"/>
      </top>
      <bottom style="hair">
        <color indexed="64"/>
      </bottom>
      <diagonal/>
    </border>
    <border>
      <left style="dotted">
        <color indexed="62"/>
      </left>
      <right style="dotted">
        <color indexed="64"/>
      </right>
      <top style="hair">
        <color indexed="64"/>
      </top>
      <bottom style="medium">
        <color indexed="62"/>
      </bottom>
      <diagonal/>
    </border>
    <border>
      <left style="hair">
        <color indexed="64"/>
      </left>
      <right style="hair">
        <color indexed="64"/>
      </right>
      <top style="medium">
        <color indexed="51"/>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51"/>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30"/>
      </top>
      <bottom style="thin">
        <color indexed="30"/>
      </bottom>
      <diagonal/>
    </border>
    <border>
      <left/>
      <right style="thick">
        <color indexed="9"/>
      </right>
      <top/>
      <bottom/>
      <diagonal/>
    </border>
    <border>
      <left style="hair">
        <color indexed="64"/>
      </left>
      <right style="hair">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51"/>
      </top>
      <bottom style="thin">
        <color indexed="64"/>
      </bottom>
      <diagonal/>
    </border>
    <border>
      <left style="thin">
        <color indexed="64"/>
      </left>
      <right style="thin">
        <color indexed="64"/>
      </right>
      <top style="thin">
        <color indexed="64"/>
      </top>
      <bottom style="medium">
        <color indexed="48"/>
      </bottom>
      <diagonal/>
    </border>
    <border>
      <left style="medium">
        <color indexed="16"/>
      </left>
      <right style="thin">
        <color indexed="16"/>
      </right>
      <top/>
      <bottom style="thin">
        <color indexed="16"/>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51"/>
      </bottom>
      <diagonal/>
    </border>
    <border>
      <left style="medium">
        <color indexed="51"/>
      </left>
      <right style="medium">
        <color indexed="51"/>
      </right>
      <top style="medium">
        <color indexed="51"/>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indexed="64"/>
      </top>
      <bottom style="thin">
        <color indexed="64"/>
      </bottom>
      <diagonal/>
    </border>
    <border>
      <left style="thin">
        <color indexed="16"/>
      </left>
      <right style="medium">
        <color indexed="16"/>
      </right>
      <top style="medium">
        <color indexed="64"/>
      </top>
      <bottom style="thin">
        <color indexed="64"/>
      </bottom>
      <diagonal/>
    </border>
    <border>
      <left style="medium">
        <color indexed="64"/>
      </left>
      <right/>
      <top/>
      <bottom style="thin">
        <color indexed="64"/>
      </bottom>
      <diagonal/>
    </border>
    <border>
      <left style="thin">
        <color indexed="16"/>
      </left>
      <right style="thin">
        <color indexed="16"/>
      </right>
      <top style="thin">
        <color indexed="16"/>
      </top>
      <bottom/>
      <diagonal/>
    </border>
    <border>
      <left style="thin">
        <color indexed="16"/>
      </left>
      <right style="thin">
        <color indexed="16"/>
      </right>
      <top style="medium">
        <color indexed="51"/>
      </top>
      <bottom style="thin">
        <color indexed="64"/>
      </bottom>
      <diagonal/>
    </border>
    <border>
      <left style="thin">
        <color indexed="16"/>
      </left>
      <right style="medium">
        <color indexed="51"/>
      </right>
      <top style="medium">
        <color indexed="51"/>
      </top>
      <bottom style="thin">
        <color indexed="64"/>
      </bottom>
      <diagonal/>
    </border>
    <border>
      <left style="thin">
        <color indexed="60"/>
      </left>
      <right style="thin">
        <color indexed="60"/>
      </right>
      <top style="thin">
        <color indexed="60"/>
      </top>
      <bottom style="thin">
        <color indexed="60"/>
      </bottom>
      <diagonal/>
    </border>
    <border>
      <left style="medium">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thin">
        <color indexed="60"/>
      </left>
      <right style="thin">
        <color indexed="60"/>
      </right>
      <top style="thin">
        <color indexed="60"/>
      </top>
      <bottom style="medium">
        <color indexed="60"/>
      </bottom>
      <diagonal/>
    </border>
    <border>
      <left style="thin">
        <color indexed="60"/>
      </left>
      <right style="medium">
        <color indexed="60"/>
      </right>
      <top style="thin">
        <color indexed="60"/>
      </top>
      <bottom style="medium">
        <color indexed="60"/>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0"/>
      </left>
      <right style="dotted">
        <color indexed="64"/>
      </right>
      <top style="medium">
        <color indexed="60"/>
      </top>
      <bottom style="hair">
        <color indexed="64"/>
      </bottom>
      <diagonal/>
    </border>
    <border>
      <left style="medium">
        <color indexed="60"/>
      </left>
      <right style="dotted">
        <color indexed="64"/>
      </right>
      <top style="hair">
        <color indexed="64"/>
      </top>
      <bottom style="hair">
        <color indexed="64"/>
      </bottom>
      <diagonal/>
    </border>
    <border>
      <left style="medium">
        <color indexed="60"/>
      </left>
      <right style="dotted">
        <color indexed="64"/>
      </right>
      <top style="hair">
        <color indexed="64"/>
      </top>
      <bottom style="medium">
        <color indexed="60"/>
      </bottom>
      <diagonal/>
    </border>
    <border>
      <left style="medium">
        <color indexed="62"/>
      </left>
      <right/>
      <top style="medium">
        <color indexed="62"/>
      </top>
      <bottom style="hair">
        <color indexed="64"/>
      </bottom>
      <diagonal/>
    </border>
    <border>
      <left style="medium">
        <color indexed="62"/>
      </left>
      <right/>
      <top style="hair">
        <color indexed="64"/>
      </top>
      <bottom style="hair">
        <color indexed="64"/>
      </bottom>
      <diagonal/>
    </border>
    <border>
      <left style="medium">
        <color indexed="62"/>
      </left>
      <right/>
      <top style="hair">
        <color indexed="64"/>
      </top>
      <bottom style="medium">
        <color indexed="62"/>
      </bottom>
      <diagonal/>
    </border>
    <border>
      <left style="medium">
        <color indexed="51"/>
      </left>
      <right style="hair">
        <color indexed="64"/>
      </right>
      <top style="medium">
        <color indexed="51"/>
      </top>
      <bottom style="hair">
        <color indexed="64"/>
      </bottom>
      <diagonal/>
    </border>
    <border>
      <left style="medium">
        <color indexed="51"/>
      </left>
      <right style="hair">
        <color indexed="64"/>
      </right>
      <top style="hair">
        <color indexed="64"/>
      </top>
      <bottom style="hair">
        <color indexed="64"/>
      </bottom>
      <diagonal/>
    </border>
    <border>
      <left style="medium">
        <color indexed="51"/>
      </left>
      <right/>
      <top/>
      <bottom style="hair">
        <color indexed="64"/>
      </bottom>
      <diagonal/>
    </border>
    <border>
      <left/>
      <right style="thin">
        <color indexed="64"/>
      </right>
      <top style="medium">
        <color indexed="51"/>
      </top>
      <bottom style="thin">
        <color indexed="64"/>
      </bottom>
      <diagonal/>
    </border>
    <border>
      <left style="medium">
        <color indexed="60"/>
      </left>
      <right style="thin">
        <color indexed="60"/>
      </right>
      <top style="medium">
        <color indexed="60"/>
      </top>
      <bottom/>
      <diagonal/>
    </border>
    <border>
      <left style="thin">
        <color indexed="60"/>
      </left>
      <right style="thin">
        <color indexed="60"/>
      </right>
      <top style="medium">
        <color indexed="60"/>
      </top>
      <bottom/>
      <diagonal/>
    </border>
    <border>
      <left style="thin">
        <color indexed="60"/>
      </left>
      <right style="medium">
        <color indexed="60"/>
      </right>
      <top style="medium">
        <color indexed="60"/>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0"/>
      </left>
      <right style="medium">
        <color indexed="60"/>
      </right>
      <top style="medium">
        <color indexed="60"/>
      </top>
      <bottom style="medium">
        <color indexed="60"/>
      </bottom>
      <diagonal/>
    </border>
    <border>
      <left style="thin">
        <color indexed="64"/>
      </left>
      <right style="thin">
        <color indexed="64"/>
      </right>
      <top style="thin">
        <color indexed="64"/>
      </top>
      <bottom/>
      <diagonal/>
    </border>
    <border>
      <left style="medium">
        <color indexed="12"/>
      </left>
      <right style="medium">
        <color indexed="12"/>
      </right>
      <top style="medium">
        <color indexed="12"/>
      </top>
      <bottom style="medium">
        <color indexed="12"/>
      </bottom>
      <diagonal/>
    </border>
    <border>
      <left style="medium">
        <color indexed="51"/>
      </left>
      <right style="medium">
        <color indexed="51"/>
      </right>
      <top style="medium">
        <color indexed="51"/>
      </top>
      <bottom style="medium">
        <color indexed="51"/>
      </bottom>
      <diagonal/>
    </border>
    <border>
      <left style="medium">
        <color indexed="51"/>
      </left>
      <right style="hair">
        <color indexed="64"/>
      </right>
      <top style="hair">
        <color indexed="64"/>
      </top>
      <bottom style="medium">
        <color indexed="5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medium">
        <color indexed="51"/>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51"/>
      </left>
      <right/>
      <top style="thin">
        <color indexed="64"/>
      </top>
      <bottom style="thin">
        <color indexed="64"/>
      </bottom>
      <diagonal/>
    </border>
    <border>
      <left/>
      <right style="medium">
        <color indexed="51"/>
      </right>
      <top style="thin">
        <color indexed="64"/>
      </top>
      <bottom style="thin">
        <color indexed="64"/>
      </bottom>
      <diagonal/>
    </border>
    <border>
      <left style="medium">
        <color indexed="51"/>
      </left>
      <right/>
      <top style="thin">
        <color indexed="64"/>
      </top>
      <bottom style="medium">
        <color indexed="51"/>
      </bottom>
      <diagonal/>
    </border>
    <border>
      <left/>
      <right/>
      <top style="thin">
        <color indexed="64"/>
      </top>
      <bottom style="medium">
        <color indexed="51"/>
      </bottom>
      <diagonal/>
    </border>
    <border>
      <left/>
      <right style="medium">
        <color indexed="51"/>
      </right>
      <top style="thin">
        <color indexed="64"/>
      </top>
      <bottom style="medium">
        <color indexed="51"/>
      </bottom>
      <diagonal/>
    </border>
    <border>
      <left style="medium">
        <color indexed="51"/>
      </left>
      <right style="thin">
        <color indexed="64"/>
      </right>
      <top style="thin">
        <color indexed="64"/>
      </top>
      <bottom style="thin">
        <color indexed="64"/>
      </bottom>
      <diagonal/>
    </border>
    <border>
      <left style="medium">
        <color indexed="51"/>
      </left>
      <right style="medium">
        <color indexed="51"/>
      </right>
      <top style="thin">
        <color indexed="64"/>
      </top>
      <bottom style="medium">
        <color indexed="51"/>
      </bottom>
      <diagonal/>
    </border>
    <border>
      <left/>
      <right style="thin">
        <color indexed="64"/>
      </right>
      <top style="thin">
        <color indexed="64"/>
      </top>
      <bottom style="medium">
        <color indexed="51"/>
      </bottom>
      <diagonal/>
    </border>
    <border>
      <left/>
      <right/>
      <top style="medium">
        <color indexed="60"/>
      </top>
      <bottom/>
      <diagonal/>
    </border>
    <border>
      <left style="medium">
        <color indexed="64"/>
      </left>
      <right style="thin">
        <color indexed="64"/>
      </right>
      <top style="thin">
        <color indexed="64"/>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top style="medium">
        <color indexed="51"/>
      </top>
      <bottom style="thin">
        <color indexed="64"/>
      </bottom>
      <diagonal/>
    </border>
    <border>
      <left/>
      <right/>
      <top style="medium">
        <color indexed="51"/>
      </top>
      <bottom style="thin">
        <color indexed="64"/>
      </bottom>
      <diagonal/>
    </border>
    <border>
      <left/>
      <right style="medium">
        <color indexed="51"/>
      </right>
      <top style="medium">
        <color indexed="51"/>
      </top>
      <bottom style="thin">
        <color indexed="64"/>
      </bottom>
      <diagonal/>
    </border>
    <border>
      <left style="medium">
        <color indexed="51"/>
      </left>
      <right style="thin">
        <color indexed="64"/>
      </right>
      <top/>
      <bottom style="thin">
        <color indexed="64"/>
      </bottom>
      <diagonal/>
    </border>
    <border>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60"/>
      </right>
      <top style="dotted">
        <color indexed="64"/>
      </top>
      <bottom style="dotted">
        <color indexed="64"/>
      </bottom>
      <diagonal/>
    </border>
    <border>
      <left style="medium">
        <color indexed="60"/>
      </left>
      <right/>
      <top style="hair">
        <color indexed="64"/>
      </top>
      <bottom style="hair">
        <color indexed="64"/>
      </bottom>
      <diagonal/>
    </border>
    <border>
      <left/>
      <right/>
      <top style="hair">
        <color indexed="64"/>
      </top>
      <bottom style="hair">
        <color indexed="64"/>
      </bottom>
      <diagonal/>
    </border>
    <border>
      <left/>
      <right style="medium">
        <color indexed="60"/>
      </right>
      <top style="hair">
        <color indexed="64"/>
      </top>
      <bottom style="hair">
        <color indexed="64"/>
      </bottom>
      <diagonal/>
    </border>
    <border>
      <left/>
      <right style="medium">
        <color indexed="60"/>
      </right>
      <top/>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right style="medium">
        <color indexed="60"/>
      </right>
      <top/>
      <bottom style="medium">
        <color indexed="60"/>
      </bottom>
      <diagonal/>
    </border>
    <border>
      <left style="dotted">
        <color indexed="64"/>
      </left>
      <right/>
      <top style="medium">
        <color indexed="60"/>
      </top>
      <bottom style="dotted">
        <color indexed="64"/>
      </bottom>
      <diagonal/>
    </border>
    <border>
      <left/>
      <right/>
      <top style="medium">
        <color indexed="60"/>
      </top>
      <bottom style="dotted">
        <color indexed="64"/>
      </bottom>
      <diagonal/>
    </border>
    <border>
      <left/>
      <right style="medium">
        <color indexed="60"/>
      </right>
      <top style="medium">
        <color indexed="60"/>
      </top>
      <bottom style="dotted">
        <color indexed="64"/>
      </bottom>
      <diagonal/>
    </border>
    <border>
      <left style="medium">
        <color indexed="60"/>
      </left>
      <right/>
      <top/>
      <bottom style="medium">
        <color indexed="60"/>
      </bottom>
      <diagonal/>
    </border>
    <border>
      <left/>
      <right/>
      <top/>
      <bottom style="medium">
        <color indexed="52"/>
      </bottom>
      <diagonal/>
    </border>
    <border>
      <left style="medium">
        <color indexed="60"/>
      </left>
      <right/>
      <top/>
      <bottom style="hair">
        <color indexed="64"/>
      </bottom>
      <diagonal/>
    </border>
    <border>
      <left/>
      <right/>
      <top/>
      <bottom style="hair">
        <color indexed="64"/>
      </bottom>
      <diagonal/>
    </border>
    <border>
      <left/>
      <right style="medium">
        <color indexed="60"/>
      </right>
      <top/>
      <bottom style="hair">
        <color indexed="64"/>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right style="medium">
        <color indexed="18"/>
      </right>
      <top style="medium">
        <color indexed="18"/>
      </top>
      <bottom style="medium">
        <color indexed="18"/>
      </bottom>
      <diagonal/>
    </border>
    <border>
      <left style="medium">
        <color indexed="18"/>
      </left>
      <right/>
      <top style="medium">
        <color indexed="18"/>
      </top>
      <bottom style="medium">
        <color indexed="62"/>
      </bottom>
      <diagonal/>
    </border>
    <border>
      <left/>
      <right/>
      <top style="medium">
        <color indexed="18"/>
      </top>
      <bottom style="medium">
        <color indexed="62"/>
      </bottom>
      <diagonal/>
    </border>
    <border>
      <left/>
      <right style="medium">
        <color indexed="18"/>
      </right>
      <top style="medium">
        <color indexed="18"/>
      </top>
      <bottom style="medium">
        <color indexed="62"/>
      </bottom>
      <diagonal/>
    </border>
    <border>
      <left style="hair">
        <color indexed="64"/>
      </left>
      <right/>
      <top style="hair">
        <color indexed="64"/>
      </top>
      <bottom style="hair">
        <color indexed="64"/>
      </bottom>
      <diagonal/>
    </border>
    <border>
      <left/>
      <right style="medium">
        <color indexed="51"/>
      </right>
      <top style="hair">
        <color indexed="64"/>
      </top>
      <bottom style="hair">
        <color indexed="64"/>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style="dotted">
        <color indexed="64"/>
      </left>
      <right/>
      <top style="medium">
        <color indexed="62"/>
      </top>
      <bottom/>
      <diagonal/>
    </border>
    <border>
      <left/>
      <right/>
      <top style="medium">
        <color indexed="62"/>
      </top>
      <bottom/>
      <diagonal/>
    </border>
    <border>
      <left/>
      <right style="medium">
        <color indexed="18"/>
      </right>
      <top style="medium">
        <color indexed="62"/>
      </top>
      <bottom/>
      <diagonal/>
    </border>
    <border>
      <left/>
      <right style="medium">
        <color indexed="18"/>
      </right>
      <top style="dotted">
        <color indexed="64"/>
      </top>
      <bottom style="dotted">
        <color indexed="64"/>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right style="medium">
        <color indexed="52"/>
      </right>
      <top/>
      <bottom style="medium">
        <color indexed="52"/>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style="dotted">
        <color indexed="64"/>
      </left>
      <right/>
      <top style="dotted">
        <color indexed="64"/>
      </top>
      <bottom style="medium">
        <color indexed="18"/>
      </bottom>
      <diagonal/>
    </border>
    <border>
      <left/>
      <right/>
      <top style="dotted">
        <color indexed="64"/>
      </top>
      <bottom style="medium">
        <color indexed="18"/>
      </bottom>
      <diagonal/>
    </border>
    <border>
      <left/>
      <right style="medium">
        <color indexed="18"/>
      </right>
      <top style="dotted">
        <color indexed="64"/>
      </top>
      <bottom style="medium">
        <color indexed="18"/>
      </bottom>
      <diagonal/>
    </border>
    <border>
      <left style="hair">
        <color indexed="64"/>
      </left>
      <right/>
      <top style="hair">
        <color indexed="64"/>
      </top>
      <bottom style="medium">
        <color indexed="51"/>
      </bottom>
      <diagonal/>
    </border>
    <border>
      <left/>
      <right/>
      <top style="hair">
        <color indexed="64"/>
      </top>
      <bottom style="medium">
        <color indexed="51"/>
      </bottom>
      <diagonal/>
    </border>
    <border>
      <left/>
      <right style="medium">
        <color indexed="51"/>
      </right>
      <top style="hair">
        <color indexed="64"/>
      </top>
      <bottom style="medium">
        <color indexed="51"/>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indexed="64"/>
      </left>
      <right/>
      <top style="medium">
        <color indexed="51"/>
      </top>
      <bottom style="hair">
        <color indexed="64"/>
      </bottom>
      <diagonal/>
    </border>
    <border>
      <left/>
      <right/>
      <top style="medium">
        <color indexed="51"/>
      </top>
      <bottom style="hair">
        <color indexed="64"/>
      </bottom>
      <diagonal/>
    </border>
    <border>
      <left/>
      <right style="medium">
        <color indexed="51"/>
      </right>
      <top style="medium">
        <color indexed="51"/>
      </top>
      <bottom style="hair">
        <color indexed="64"/>
      </bottom>
      <diagonal/>
    </border>
    <border>
      <left style="hair">
        <color indexed="57"/>
      </left>
      <right style="medium">
        <color indexed="57"/>
      </right>
      <top style="medium">
        <color indexed="57"/>
      </top>
      <bottom style="medium">
        <color indexed="57"/>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57"/>
      </top>
      <bottom/>
      <diagonal/>
    </border>
    <border>
      <left/>
      <right/>
      <top style="medium">
        <color indexed="57"/>
      </top>
      <bottom/>
      <diagonal/>
    </border>
    <border>
      <left/>
      <right style="hair">
        <color indexed="64"/>
      </right>
      <top style="medium">
        <color indexed="57"/>
      </top>
      <bottom/>
      <diagonal/>
    </border>
    <border>
      <left style="medium">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57"/>
      </left>
      <right style="hair">
        <color indexed="57"/>
      </right>
      <top style="medium">
        <color indexed="57"/>
      </top>
      <bottom style="medium">
        <color indexed="57"/>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medium">
        <color indexed="57"/>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hair">
        <color indexed="57"/>
      </right>
      <top style="medium">
        <color indexed="57"/>
      </top>
      <bottom style="medium">
        <color indexed="57"/>
      </bottom>
      <diagonal/>
    </border>
    <border>
      <left style="medium">
        <color indexed="64"/>
      </left>
      <right style="hair">
        <color indexed="64"/>
      </right>
      <top style="hair">
        <color indexed="64"/>
      </top>
      <bottom style="hair">
        <color indexed="64"/>
      </bottom>
      <diagonal/>
    </border>
    <border>
      <left/>
      <right style="medium">
        <color indexed="57"/>
      </right>
      <top style="medium">
        <color indexed="57"/>
      </top>
      <bottom style="medium">
        <color indexed="57"/>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medium">
        <color indexed="64"/>
      </right>
      <top style="medium">
        <color indexed="57"/>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medium">
        <color indexed="64"/>
      </bottom>
      <diagonal/>
    </border>
    <border>
      <left style="medium">
        <color indexed="64"/>
      </left>
      <right style="hair">
        <color indexed="64"/>
      </right>
      <top/>
      <bottom style="hair">
        <color indexed="64"/>
      </bottom>
      <diagonal/>
    </border>
    <border>
      <left style="hair">
        <color indexed="64"/>
      </left>
      <right/>
      <top style="medium">
        <color indexed="57"/>
      </top>
      <bottom/>
      <diagonal/>
    </border>
    <border>
      <left style="hair">
        <color indexed="57"/>
      </left>
      <right/>
      <top style="medium">
        <color indexed="57"/>
      </top>
      <bottom style="medium">
        <color indexed="57"/>
      </bottom>
      <diagonal/>
    </border>
    <border>
      <left style="hair">
        <color indexed="64"/>
      </left>
      <right/>
      <top/>
      <bottom style="medium">
        <color indexed="64"/>
      </bottom>
      <diagonal/>
    </border>
    <border>
      <left/>
      <right style="medium">
        <color indexed="64"/>
      </right>
      <top/>
      <bottom/>
      <diagonal/>
    </border>
    <border>
      <left style="thin">
        <color indexed="60"/>
      </left>
      <right style="thin">
        <color indexed="60"/>
      </right>
      <top style="medium">
        <color indexed="64"/>
      </top>
      <bottom style="thin">
        <color indexed="64"/>
      </bottom>
      <diagonal/>
    </border>
    <border>
      <left/>
      <right style="medium">
        <color indexed="64"/>
      </right>
      <top style="medium">
        <color indexed="64"/>
      </top>
      <bottom/>
      <diagonal/>
    </border>
    <border>
      <left style="medium">
        <color indexed="51"/>
      </left>
      <right/>
      <top style="thin">
        <color indexed="64"/>
      </top>
      <bottom/>
      <diagonal/>
    </border>
    <border>
      <left/>
      <right style="medium">
        <color indexed="51"/>
      </right>
      <top style="thin">
        <color indexed="64"/>
      </top>
      <bottom/>
      <diagonal/>
    </border>
    <border>
      <left style="medium">
        <color indexed="51"/>
      </left>
      <right/>
      <top/>
      <bottom style="thin">
        <color indexed="64"/>
      </bottom>
      <diagonal/>
    </border>
    <border>
      <left/>
      <right style="medium">
        <color indexed="51"/>
      </right>
      <top/>
      <bottom style="thin">
        <color indexed="64"/>
      </bottom>
      <diagonal/>
    </border>
    <border>
      <left style="medium">
        <color indexed="51"/>
      </left>
      <right style="medium">
        <color indexed="51"/>
      </right>
      <top style="thin">
        <color indexed="64"/>
      </top>
      <bottom/>
      <diagonal/>
    </border>
    <border>
      <left style="medium">
        <color indexed="51"/>
      </left>
      <right style="medium">
        <color indexed="51"/>
      </right>
      <top/>
      <bottom style="thin">
        <color indexed="64"/>
      </bottom>
      <diagonal/>
    </border>
    <border>
      <left style="medium">
        <color indexed="51"/>
      </left>
      <right style="thin">
        <color indexed="64"/>
      </right>
      <top style="thin">
        <color indexed="64"/>
      </top>
      <bottom/>
      <diagonal/>
    </border>
    <border>
      <left style="thin">
        <color indexed="64"/>
      </left>
      <right style="thin">
        <color indexed="64"/>
      </right>
      <top style="thin">
        <color indexed="64"/>
      </top>
      <bottom style="medium">
        <color indexed="60"/>
      </bottom>
      <diagonal/>
    </border>
    <border>
      <left style="thin">
        <color indexed="64"/>
      </left>
      <right style="medium">
        <color indexed="16"/>
      </right>
      <top style="thin">
        <color indexed="64"/>
      </top>
      <bottom style="thin">
        <color indexed="64"/>
      </bottom>
      <diagonal/>
    </border>
    <border>
      <left style="medium">
        <color indexed="48"/>
      </left>
      <right/>
      <top style="thin">
        <color indexed="64"/>
      </top>
      <bottom style="medium">
        <color indexed="48"/>
      </bottom>
      <diagonal/>
    </border>
    <border>
      <left/>
      <right style="thin">
        <color indexed="64"/>
      </right>
      <top style="thin">
        <color indexed="64"/>
      </top>
      <bottom style="medium">
        <color indexed="48"/>
      </bottom>
      <diagonal/>
    </border>
    <border>
      <left style="medium">
        <color indexed="48"/>
      </left>
      <right/>
      <top style="thin">
        <color indexed="64"/>
      </top>
      <bottom style="thin">
        <color indexed="64"/>
      </bottom>
      <diagonal/>
    </border>
    <border>
      <left style="medium">
        <color indexed="48"/>
      </left>
      <right/>
      <top style="medium">
        <color indexed="48"/>
      </top>
      <bottom style="thin">
        <color indexed="64"/>
      </bottom>
      <diagonal/>
    </border>
    <border>
      <left/>
      <right style="thin">
        <color indexed="64"/>
      </right>
      <top style="medium">
        <color indexed="48"/>
      </top>
      <bottom style="thin">
        <color indexed="64"/>
      </bottom>
      <diagonal/>
    </border>
    <border>
      <left style="medium">
        <color indexed="51"/>
      </left>
      <right style="thin">
        <color indexed="64"/>
      </right>
      <top/>
      <bottom style="medium">
        <color indexed="51"/>
      </bottom>
      <diagonal/>
    </border>
    <border>
      <left style="medium">
        <color indexed="51"/>
      </left>
      <right style="medium">
        <color indexed="51"/>
      </right>
      <top/>
      <bottom style="medium">
        <color indexed="51"/>
      </bottom>
      <diagonal/>
    </border>
    <border>
      <left style="medium">
        <color indexed="51"/>
      </left>
      <right/>
      <top style="medium">
        <color indexed="51"/>
      </top>
      <bottom/>
      <diagonal/>
    </border>
    <border>
      <left/>
      <right/>
      <top style="medium">
        <color indexed="51"/>
      </top>
      <bottom/>
      <diagonal/>
    </border>
    <border>
      <left/>
      <right style="medium">
        <color indexed="51"/>
      </right>
      <top style="medium">
        <color indexed="51"/>
      </top>
      <bottom/>
      <diagonal/>
    </border>
    <border>
      <left style="medium">
        <color indexed="51"/>
      </left>
      <right/>
      <top/>
      <bottom style="medium">
        <color indexed="51"/>
      </bottom>
      <diagonal/>
    </border>
    <border>
      <left/>
      <right style="medium">
        <color indexed="51"/>
      </right>
      <top/>
      <bottom style="medium">
        <color indexed="51"/>
      </bottom>
      <diagonal/>
    </border>
  </borders>
  <cellStyleXfs count="90">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3" borderId="0" applyNumberFormat="0" applyBorder="0" applyAlignment="0" applyProtection="0"/>
    <xf numFmtId="0" fontId="16" fillId="12" borderId="0" applyNumberFormat="0" applyBorder="0" applyAlignment="0" applyProtection="0"/>
    <xf numFmtId="0" fontId="16" fillId="13" borderId="0" applyNumberFormat="0" applyBorder="0" applyAlignment="0" applyProtection="0"/>
    <xf numFmtId="0" fontId="16" fillId="10" borderId="0" applyNumberFormat="0" applyBorder="0" applyAlignment="0" applyProtection="0"/>
    <xf numFmtId="0" fontId="16" fillId="8" borderId="0" applyNumberFormat="0" applyBorder="0" applyAlignment="0" applyProtection="0"/>
    <xf numFmtId="0" fontId="16" fillId="12" borderId="0" applyNumberFormat="0" applyBorder="0" applyAlignment="0" applyProtection="0"/>
    <xf numFmtId="0" fontId="16" fillId="3" borderId="0" applyNumberFormat="0" applyBorder="0" applyAlignment="0" applyProtection="0"/>
    <xf numFmtId="0" fontId="16" fillId="12" borderId="0" applyNumberFormat="0" applyBorder="0" applyAlignment="0" applyProtection="0"/>
    <xf numFmtId="0" fontId="16"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16" fillId="12" borderId="0" applyNumberFormat="0" applyBorder="0" applyAlignment="0" applyProtection="0"/>
    <xf numFmtId="0" fontId="16" fillId="17" borderId="0" applyNumberFormat="0" applyBorder="0" applyAlignment="0" applyProtection="0"/>
    <xf numFmtId="0" fontId="6" fillId="6" borderId="0" applyNumberFormat="0" applyBorder="0" applyAlignment="0" applyProtection="0"/>
    <xf numFmtId="0" fontId="10" fillId="2" borderId="1" applyNumberFormat="0" applyAlignment="0" applyProtection="0"/>
    <xf numFmtId="0" fontId="12" fillId="18" borderId="2" applyNumberFormat="0" applyAlignment="0" applyProtection="0"/>
    <xf numFmtId="170" fontId="3" fillId="0" borderId="0" applyFont="0" applyFill="0" applyBorder="0" applyAlignment="0" applyProtection="0"/>
    <xf numFmtId="0" fontId="14" fillId="0" borderId="0" applyNumberFormat="0" applyFill="0" applyBorder="0" applyAlignment="0" applyProtection="0"/>
    <xf numFmtId="0" fontId="5" fillId="7" borderId="0" applyNumberFormat="0" applyBorder="0" applyAlignment="0" applyProtection="0"/>
    <xf numFmtId="0" fontId="75" fillId="0" borderId="4" applyNumberFormat="0" applyFill="0" applyAlignment="0" applyProtection="0"/>
    <xf numFmtId="0" fontId="76" fillId="0" borderId="5" applyNumberFormat="0" applyFill="0" applyAlignment="0" applyProtection="0"/>
    <xf numFmtId="0" fontId="42" fillId="0" borderId="6" applyNumberFormat="0" applyFill="0" applyAlignment="0" applyProtection="0"/>
    <xf numFmtId="0" fontId="42" fillId="0" borderId="0" applyNumberFormat="0" applyFill="0" applyBorder="0" applyAlignment="0" applyProtection="0"/>
    <xf numFmtId="0" fontId="8" fillId="3" borderId="1" applyNumberFormat="0" applyAlignment="0" applyProtection="0"/>
    <xf numFmtId="0" fontId="11" fillId="0" borderId="3" applyNumberFormat="0" applyFill="0" applyAlignment="0" applyProtection="0"/>
    <xf numFmtId="164" fontId="3" fillId="0" borderId="0" applyFill="0" applyBorder="0" applyAlignment="0" applyProtection="0"/>
    <xf numFmtId="164" fontId="13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4" fontId="2" fillId="0" borderId="0"/>
    <xf numFmtId="164" fontId="2" fillId="0" borderId="0"/>
    <xf numFmtId="164" fontId="138" fillId="0" borderId="0"/>
    <xf numFmtId="164" fontId="138" fillId="0" borderId="0"/>
    <xf numFmtId="164" fontId="138" fillId="0" borderId="0"/>
    <xf numFmtId="164" fontId="138" fillId="0" borderId="0"/>
    <xf numFmtId="0" fontId="68" fillId="0" borderId="0"/>
    <xf numFmtId="0" fontId="3" fillId="4" borderId="7" applyNumberFormat="0" applyFont="0" applyAlignment="0" applyProtection="0"/>
    <xf numFmtId="0" fontId="9" fillId="2" borderId="8" applyNumberFormat="0" applyAlignment="0" applyProtection="0"/>
    <xf numFmtId="0" fontId="43" fillId="0" borderId="0" applyNumberFormat="0" applyFill="0" applyBorder="0" applyAlignment="0" applyProtection="0"/>
    <xf numFmtId="164" fontId="138" fillId="0" borderId="9" applyNumberFormat="0" applyFill="0" applyAlignment="0" applyProtection="0"/>
    <xf numFmtId="164" fontId="2" fillId="0" borderId="9" applyNumberFormat="0" applyFill="0" applyAlignment="0" applyProtection="0"/>
    <xf numFmtId="164" fontId="2" fillId="0" borderId="9" applyNumberFormat="0" applyFill="0" applyAlignment="0" applyProtection="0"/>
    <xf numFmtId="164" fontId="138" fillId="0" borderId="9" applyNumberFormat="0" applyFill="0" applyAlignment="0" applyProtection="0"/>
    <xf numFmtId="0" fontId="77" fillId="0" borderId="0" applyNumberForma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0" fontId="162" fillId="0" borderId="0"/>
    <xf numFmtId="0" fontId="138" fillId="0" borderId="0"/>
    <xf numFmtId="174"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ill="0" applyBorder="0" applyAlignment="0" applyProtection="0"/>
    <xf numFmtId="43" fontId="138" fillId="0" borderId="0"/>
    <xf numFmtId="175" fontId="3" fillId="0" borderId="0"/>
    <xf numFmtId="43" fontId="138" fillId="0" borderId="0"/>
    <xf numFmtId="0" fontId="156" fillId="0" borderId="0"/>
    <xf numFmtId="175" fontId="156" fillId="0" borderId="0"/>
    <xf numFmtId="43" fontId="138" fillId="0" borderId="0"/>
    <xf numFmtId="43" fontId="138" fillId="0" borderId="0"/>
    <xf numFmtId="43" fontId="138" fillId="0" borderId="0"/>
    <xf numFmtId="43" fontId="138" fillId="0" borderId="9" applyNumberFormat="0" applyFill="0" applyAlignment="0" applyProtection="0"/>
    <xf numFmtId="43" fontId="138" fillId="0" borderId="9" applyNumberFormat="0" applyFill="0" applyAlignment="0" applyProtection="0"/>
    <xf numFmtId="175" fontId="162" fillId="0" borderId="0"/>
    <xf numFmtId="0" fontId="156" fillId="0" borderId="0"/>
    <xf numFmtId="175" fontId="156" fillId="0" borderId="0"/>
    <xf numFmtId="0" fontId="3" fillId="0" borderId="0"/>
    <xf numFmtId="175" fontId="3" fillId="0" borderId="0"/>
    <xf numFmtId="9" fontId="2" fillId="0" borderId="0" applyFont="0" applyFill="0" applyBorder="0" applyAlignment="0" applyProtection="0"/>
    <xf numFmtId="9" fontId="3" fillId="0" borderId="0" applyFont="0" applyFill="0" applyBorder="0" applyAlignment="0" applyProtection="0"/>
    <xf numFmtId="43" fontId="2" fillId="0" borderId="0" applyFont="0" applyFill="0" applyBorder="0" applyAlignment="0" applyProtection="0"/>
    <xf numFmtId="174" fontId="3" fillId="0" borderId="0" applyFont="0" applyFill="0" applyBorder="0" applyAlignment="0" applyProtection="0"/>
    <xf numFmtId="0" fontId="1" fillId="0" borderId="0"/>
    <xf numFmtId="0" fontId="164" fillId="0" borderId="0"/>
  </cellStyleXfs>
  <cellXfs count="1208">
    <xf numFmtId="0" fontId="0" fillId="0" borderId="0" xfId="0"/>
    <xf numFmtId="164" fontId="17" fillId="0" borderId="0" xfId="38" applyFont="1" applyFill="1" applyAlignment="1">
      <alignment vertical="center"/>
    </xf>
    <xf numFmtId="0" fontId="0" fillId="0" borderId="0" xfId="0" applyBorder="1" applyProtection="1"/>
    <xf numFmtId="0" fontId="0" fillId="0" borderId="0" xfId="0" applyProtection="1"/>
    <xf numFmtId="164" fontId="23" fillId="0" borderId="0" xfId="38" applyFont="1" applyFill="1" applyAlignment="1" applyProtection="1">
      <alignment vertical="center"/>
    </xf>
    <xf numFmtId="0" fontId="22" fillId="0" borderId="0" xfId="0" applyFont="1" applyProtection="1"/>
    <xf numFmtId="164" fontId="20" fillId="0" borderId="0" xfId="49" applyFont="1" applyFill="1" applyAlignment="1" applyProtection="1"/>
    <xf numFmtId="164" fontId="20" fillId="0" borderId="0" xfId="49" applyFont="1" applyFill="1" applyAlignment="1" applyProtection="1">
      <alignment horizontal="center"/>
    </xf>
    <xf numFmtId="164" fontId="20" fillId="0" borderId="0" xfId="49" applyFont="1" applyFill="1" applyAlignment="1" applyProtection="1">
      <alignment horizontal="right"/>
    </xf>
    <xf numFmtId="164" fontId="20" fillId="0" borderId="0" xfId="49" applyFont="1" applyFill="1" applyBorder="1" applyAlignment="1" applyProtection="1">
      <alignment horizontal="center"/>
    </xf>
    <xf numFmtId="164" fontId="138" fillId="0" borderId="0" xfId="48" applyProtection="1"/>
    <xf numFmtId="164" fontId="16" fillId="0" borderId="0" xfId="48" applyFont="1" applyProtection="1"/>
    <xf numFmtId="0" fontId="19" fillId="0" borderId="0" xfId="48" applyNumberFormat="1" applyFont="1" applyBorder="1" applyProtection="1"/>
    <xf numFmtId="164" fontId="138" fillId="0" borderId="0" xfId="50" applyProtection="1"/>
    <xf numFmtId="164" fontId="138" fillId="0" borderId="0" xfId="50" applyFill="1" applyBorder="1" applyAlignment="1" applyProtection="1">
      <alignment horizontal="left"/>
    </xf>
    <xf numFmtId="0" fontId="0" fillId="0" borderId="0" xfId="0" applyFill="1" applyBorder="1" applyProtection="1"/>
    <xf numFmtId="164" fontId="138" fillId="0" borderId="0" xfId="50" applyFill="1" applyBorder="1" applyProtection="1"/>
    <xf numFmtId="0" fontId="16" fillId="0" borderId="0" xfId="0" applyFont="1" applyProtection="1"/>
    <xf numFmtId="164" fontId="16" fillId="0" borderId="0" xfId="50" applyFont="1" applyProtection="1"/>
    <xf numFmtId="0" fontId="0" fillId="0" borderId="0" xfId="0" applyBorder="1"/>
    <xf numFmtId="0" fontId="0" fillId="0" borderId="0" xfId="0" applyFill="1" applyBorder="1"/>
    <xf numFmtId="15" fontId="30" fillId="0" borderId="0" xfId="0" applyNumberFormat="1" applyFont="1" applyFill="1" applyBorder="1" applyAlignment="1" applyProtection="1">
      <alignment horizontal="center" vertical="center" wrapText="1"/>
      <protection locked="0"/>
    </xf>
    <xf numFmtId="164" fontId="29" fillId="0" borderId="0" xfId="0" applyNumberFormat="1" applyFont="1"/>
    <xf numFmtId="164" fontId="29" fillId="0" borderId="0" xfId="0" applyNumberFormat="1" applyFont="1" applyAlignment="1">
      <alignment horizontal="right"/>
    </xf>
    <xf numFmtId="166" fontId="29" fillId="0" borderId="0" xfId="62" applyNumberFormat="1" applyFont="1" applyAlignment="1">
      <alignment horizontal="left"/>
    </xf>
    <xf numFmtId="164" fontId="17" fillId="0" borderId="0" xfId="47" applyFont="1" applyFill="1" applyAlignment="1">
      <alignment vertical="center"/>
    </xf>
    <xf numFmtId="0" fontId="0" fillId="0" borderId="10" xfId="0" applyBorder="1" applyAlignment="1">
      <alignment horizontal="center"/>
    </xf>
    <xf numFmtId="0" fontId="15" fillId="0" borderId="0" xfId="0" applyFont="1" applyBorder="1" applyAlignment="1">
      <alignment horizontal="center"/>
    </xf>
    <xf numFmtId="0" fontId="44" fillId="0" borderId="0" xfId="0" applyFont="1"/>
    <xf numFmtId="0" fontId="44" fillId="0" borderId="0" xfId="0" applyFont="1" applyAlignment="1">
      <alignment horizontal="right"/>
    </xf>
    <xf numFmtId="0" fontId="44" fillId="0" borderId="0" xfId="0" applyFont="1" applyBorder="1"/>
    <xf numFmtId="0" fontId="47" fillId="0" borderId="0" xfId="0" applyFont="1"/>
    <xf numFmtId="0" fontId="44" fillId="0" borderId="0" xfId="0" applyNumberFormat="1" applyFont="1" applyBorder="1"/>
    <xf numFmtId="0" fontId="0" fillId="0" borderId="0" xfId="0" applyFill="1"/>
    <xf numFmtId="10" fontId="7" fillId="0" borderId="0" xfId="61" applyNumberFormat="1" applyFont="1" applyFill="1" applyBorder="1" applyAlignment="1">
      <alignment horizontal="center"/>
    </xf>
    <xf numFmtId="10" fontId="7" fillId="0" borderId="0" xfId="61" applyNumberFormat="1" applyFont="1" applyFill="1" applyBorder="1" applyAlignment="1" applyProtection="1">
      <alignment horizontal="center"/>
      <protection locked="0"/>
    </xf>
    <xf numFmtId="164" fontId="29" fillId="0" borderId="0" xfId="0" applyNumberFormat="1" applyFont="1" applyFill="1" applyBorder="1" applyAlignment="1"/>
    <xf numFmtId="164" fontId="138" fillId="0" borderId="0" xfId="59" applyFill="1" applyBorder="1" applyAlignment="1" applyProtection="1">
      <alignment vertical="center"/>
      <protection locked="0"/>
    </xf>
    <xf numFmtId="165" fontId="33" fillId="0" borderId="0" xfId="0" applyNumberFormat="1" applyFont="1" applyFill="1" applyBorder="1" applyAlignment="1">
      <alignment horizontal="center"/>
    </xf>
    <xf numFmtId="0" fontId="27" fillId="0" borderId="0" xfId="0" applyFont="1" applyFill="1" applyBorder="1" applyAlignment="1">
      <alignment horizontal="centerContinuous"/>
    </xf>
    <xf numFmtId="0" fontId="0" fillId="0" borderId="0" xfId="0" applyFill="1" applyBorder="1" applyAlignment="1">
      <alignment horizontal="centerContinuous"/>
    </xf>
    <xf numFmtId="164" fontId="40" fillId="0" borderId="0" xfId="59"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8" fillId="0" borderId="0" xfId="56" applyNumberFormat="1" applyFill="1" applyBorder="1" applyAlignment="1" applyProtection="1">
      <alignment horizontal="center"/>
      <protection locked="0"/>
    </xf>
    <xf numFmtId="0" fontId="16" fillId="0" borderId="0" xfId="0" applyFont="1" applyFill="1" applyBorder="1" applyAlignment="1" applyProtection="1">
      <alignment horizontal="center"/>
    </xf>
    <xf numFmtId="0" fontId="24" fillId="0" borderId="0" xfId="0" applyFont="1" applyFill="1" applyAlignment="1" applyProtection="1"/>
    <xf numFmtId="0" fontId="16" fillId="0" borderId="0" xfId="0" applyFont="1" applyAlignment="1" applyProtection="1">
      <alignment horizontal="left" indent="1"/>
    </xf>
    <xf numFmtId="0" fontId="19" fillId="0" borderId="0" xfId="0" applyFont="1" applyAlignment="1" applyProtection="1">
      <alignment horizontal="left" indent="1"/>
    </xf>
    <xf numFmtId="0" fontId="16" fillId="0" borderId="0" xfId="0" applyFont="1" applyFill="1" applyBorder="1" applyProtection="1"/>
    <xf numFmtId="164" fontId="70" fillId="0" borderId="0" xfId="48" applyFont="1" applyProtection="1"/>
    <xf numFmtId="164" fontId="70" fillId="0" borderId="0" xfId="50" applyFont="1" applyProtection="1"/>
    <xf numFmtId="0" fontId="70" fillId="0" borderId="10" xfId="0" applyFont="1" applyFill="1" applyBorder="1" applyAlignment="1" applyProtection="1">
      <alignment horizontal="center"/>
    </xf>
    <xf numFmtId="0" fontId="70" fillId="0" borderId="10" xfId="0" applyFont="1" applyFill="1" applyBorder="1" applyProtection="1"/>
    <xf numFmtId="164" fontId="70" fillId="0" borderId="10" xfId="50" applyFont="1" applyBorder="1" applyProtection="1"/>
    <xf numFmtId="0" fontId="71" fillId="0" borderId="10" xfId="0" applyFont="1" applyBorder="1" applyAlignment="1" applyProtection="1">
      <alignment horizontal="left" indent="1"/>
    </xf>
    <xf numFmtId="0" fontId="72" fillId="0" borderId="10" xfId="0" applyFont="1" applyBorder="1"/>
    <xf numFmtId="0" fontId="73" fillId="19" borderId="10" xfId="0" applyFont="1" applyFill="1" applyBorder="1" applyAlignment="1" applyProtection="1">
      <alignment horizontal="center"/>
    </xf>
    <xf numFmtId="0" fontId="73" fillId="19" borderId="10" xfId="0" applyFont="1" applyFill="1" applyBorder="1" applyAlignment="1">
      <alignment horizontal="center"/>
    </xf>
    <xf numFmtId="0" fontId="22" fillId="0" borderId="0" xfId="0" applyFont="1"/>
    <xf numFmtId="3" fontId="16" fillId="20" borderId="11" xfId="0" applyNumberFormat="1" applyFont="1" applyFill="1" applyBorder="1" applyAlignment="1">
      <alignment horizontal="right"/>
    </xf>
    <xf numFmtId="3" fontId="16" fillId="20" borderId="11" xfId="62" applyNumberFormat="1" applyFont="1" applyFill="1" applyBorder="1"/>
    <xf numFmtId="9" fontId="16" fillId="20" borderId="11" xfId="61" applyFont="1" applyFill="1" applyBorder="1"/>
    <xf numFmtId="9" fontId="16" fillId="20" borderId="11" xfId="61" applyNumberFormat="1" applyFont="1" applyFill="1" applyBorder="1"/>
    <xf numFmtId="0" fontId="16" fillId="20" borderId="11" xfId="0" applyFont="1" applyFill="1" applyBorder="1"/>
    <xf numFmtId="9" fontId="16" fillId="20" borderId="11" xfId="61" applyFont="1" applyFill="1" applyBorder="1" applyAlignment="1">
      <alignment horizontal="center"/>
    </xf>
    <xf numFmtId="0" fontId="16" fillId="0" borderId="0" xfId="0" applyFont="1"/>
    <xf numFmtId="0" fontId="34" fillId="0" borderId="0" xfId="0" applyFont="1" applyAlignment="1">
      <alignment horizontal="center"/>
    </xf>
    <xf numFmtId="0" fontId="15" fillId="0" borderId="0" xfId="0" applyFont="1"/>
    <xf numFmtId="0" fontId="47" fillId="0" borderId="0" xfId="0" applyFont="1" applyFill="1"/>
    <xf numFmtId="0" fontId="80" fillId="19" borderId="12" xfId="0" applyFont="1" applyFill="1" applyBorder="1" applyAlignment="1">
      <alignment vertical="center"/>
    </xf>
    <xf numFmtId="0" fontId="78" fillId="0" borderId="0" xfId="52" applyNumberFormat="1" applyFont="1" applyFill="1" applyBorder="1" applyAlignment="1">
      <alignment horizontal="center" vertical="center" wrapText="1"/>
    </xf>
    <xf numFmtId="0" fontId="78" fillId="21" borderId="13" xfId="52"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2" fillId="0" borderId="0" xfId="0" applyNumberFormat="1" applyFont="1" applyFill="1" applyBorder="1" applyAlignment="1">
      <alignment horizontal="center"/>
    </xf>
    <xf numFmtId="1" fontId="83" fillId="20" borderId="0" xfId="0" applyNumberFormat="1" applyFont="1" applyFill="1" applyBorder="1" applyAlignment="1">
      <alignment horizontal="center"/>
    </xf>
    <xf numFmtId="0" fontId="83" fillId="0" borderId="0" xfId="0" applyFont="1" applyFill="1" applyBorder="1" applyAlignment="1" applyProtection="1">
      <alignment horizontal="left"/>
    </xf>
    <xf numFmtId="0" fontId="84" fillId="0" borderId="0" xfId="0" applyFont="1"/>
    <xf numFmtId="164" fontId="40" fillId="0" borderId="0" xfId="59" applyFont="1" applyFill="1" applyBorder="1" applyAlignment="1" applyProtection="1">
      <alignment horizontal="center" vertical="center"/>
      <protection locked="0"/>
    </xf>
    <xf numFmtId="15" fontId="0" fillId="0" borderId="0" xfId="0" applyNumberFormat="1"/>
    <xf numFmtId="164" fontId="32" fillId="0" borderId="14" xfId="59" applyFont="1" applyBorder="1" applyAlignment="1" applyProtection="1"/>
    <xf numFmtId="164" fontId="138" fillId="0" borderId="14" xfId="59" applyFill="1" applyBorder="1" applyAlignment="1" applyProtection="1">
      <alignment vertical="center"/>
    </xf>
    <xf numFmtId="164" fontId="4" fillId="0" borderId="14" xfId="59" applyFont="1" applyFill="1" applyBorder="1" applyAlignment="1" applyProtection="1">
      <alignment vertical="center"/>
    </xf>
    <xf numFmtId="164" fontId="32" fillId="0" borderId="0" xfId="59" applyFont="1" applyBorder="1" applyAlignment="1" applyProtection="1"/>
    <xf numFmtId="164" fontId="138" fillId="0" borderId="0" xfId="59" applyFill="1" applyBorder="1" applyAlignment="1" applyProtection="1">
      <alignment vertical="center"/>
    </xf>
    <xf numFmtId="164" fontId="4" fillId="0" borderId="0" xfId="59" applyFont="1" applyFill="1" applyBorder="1" applyAlignment="1" applyProtection="1">
      <alignment vertical="center"/>
    </xf>
    <xf numFmtId="0" fontId="33" fillId="0" borderId="15" xfId="0" applyFont="1" applyBorder="1" applyAlignment="1" applyProtection="1">
      <alignment horizontal="center"/>
    </xf>
    <xf numFmtId="15" fontId="33" fillId="0" borderId="16" xfId="0" applyNumberFormat="1" applyFont="1" applyBorder="1" applyAlignment="1" applyProtection="1">
      <alignment horizontal="center"/>
    </xf>
    <xf numFmtId="0" fontId="33" fillId="0" borderId="17" xfId="0" applyFont="1" applyBorder="1" applyAlignment="1" applyProtection="1">
      <alignment horizontal="center"/>
    </xf>
    <xf numFmtId="166" fontId="16" fillId="0" borderId="0" xfId="0" applyNumberFormat="1" applyFont="1" applyFill="1" applyBorder="1" applyAlignment="1" applyProtection="1"/>
    <xf numFmtId="0" fontId="7" fillId="0" borderId="0" xfId="0" applyFont="1" applyFill="1" applyBorder="1" applyAlignment="1" applyProtection="1">
      <alignment horizontal="centerContinuous"/>
    </xf>
    <xf numFmtId="10" fontId="7" fillId="0" borderId="0" xfId="61" applyNumberFormat="1" applyFont="1" applyFill="1" applyBorder="1" applyAlignment="1" applyProtection="1">
      <alignment horizontal="center"/>
    </xf>
    <xf numFmtId="0" fontId="7" fillId="0" borderId="0" xfId="0" applyFont="1" applyFill="1" applyBorder="1" applyAlignment="1" applyProtection="1"/>
    <xf numFmtId="0" fontId="27" fillId="0" borderId="0" xfId="0" applyFont="1" applyFill="1" applyBorder="1" applyAlignment="1" applyProtection="1">
      <alignment horizontal="centerContinuous" wrapText="1"/>
    </xf>
    <xf numFmtId="0" fontId="27"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64" fontId="39" fillId="0" borderId="18" xfId="59" applyFont="1" applyBorder="1" applyAlignment="1" applyProtection="1"/>
    <xf numFmtId="164" fontId="40" fillId="0" borderId="18" xfId="59" applyFont="1" applyFill="1" applyBorder="1" applyAlignment="1" applyProtection="1">
      <alignment vertical="center"/>
    </xf>
    <xf numFmtId="164" fontId="40" fillId="0" borderId="0" xfId="59" applyFont="1" applyFill="1" applyBorder="1" applyAlignment="1" applyProtection="1">
      <alignment vertical="center"/>
    </xf>
    <xf numFmtId="164" fontId="39" fillId="0" borderId="0" xfId="59" applyFont="1" applyBorder="1" applyAlignment="1" applyProtection="1"/>
    <xf numFmtId="164" fontId="41" fillId="0" borderId="0" xfId="59" applyFont="1" applyFill="1" applyBorder="1" applyAlignment="1" applyProtection="1">
      <alignment vertical="center"/>
    </xf>
    <xf numFmtId="0" fontId="15" fillId="0" borderId="0" xfId="0" applyFont="1" applyBorder="1" applyAlignment="1" applyProtection="1">
      <alignment horizontal="center"/>
    </xf>
    <xf numFmtId="0" fontId="15" fillId="0" borderId="19" xfId="0" applyFont="1" applyBorder="1" applyAlignment="1" applyProtection="1">
      <alignment horizontal="center"/>
    </xf>
    <xf numFmtId="0" fontId="15" fillId="0" borderId="19" xfId="0" applyFont="1" applyBorder="1" applyAlignment="1" applyProtection="1">
      <alignment horizontal="center" wrapText="1"/>
    </xf>
    <xf numFmtId="0" fontId="15" fillId="0" borderId="20" xfId="0" applyFont="1" applyBorder="1" applyAlignment="1" applyProtection="1">
      <alignment horizontal="center"/>
    </xf>
    <xf numFmtId="1" fontId="22" fillId="20" borderId="21" xfId="0" applyNumberFormat="1" applyFont="1" applyFill="1" applyBorder="1" applyAlignment="1" applyProtection="1">
      <alignment horizontal="center"/>
    </xf>
    <xf numFmtId="0" fontId="15" fillId="0" borderId="22" xfId="0" applyFont="1" applyBorder="1" applyAlignment="1" applyProtection="1">
      <alignment horizontal="center"/>
    </xf>
    <xf numFmtId="1" fontId="22" fillId="20" borderId="23" xfId="0" applyNumberFormat="1" applyFont="1" applyFill="1" applyBorder="1" applyAlignment="1" applyProtection="1">
      <alignment horizontal="center"/>
    </xf>
    <xf numFmtId="0" fontId="0" fillId="0" borderId="24" xfId="0" applyBorder="1" applyProtection="1"/>
    <xf numFmtId="0" fontId="0" fillId="0" borderId="25" xfId="0" applyBorder="1" applyAlignment="1" applyProtection="1">
      <alignment horizontal="center"/>
    </xf>
    <xf numFmtId="0" fontId="0" fillId="0" borderId="22" xfId="0" applyBorder="1" applyAlignment="1" applyProtection="1">
      <alignment horizontal="center"/>
    </xf>
    <xf numFmtId="0" fontId="0" fillId="0" borderId="0" xfId="0" applyFill="1" applyBorder="1" applyAlignment="1" applyProtection="1">
      <alignment horizontal="center" wrapText="1"/>
    </xf>
    <xf numFmtId="164" fontId="101" fillId="0" borderId="0" xfId="62" applyFont="1" applyFill="1" applyBorder="1" applyProtection="1"/>
    <xf numFmtId="164" fontId="0" fillId="0" borderId="0" xfId="0" applyNumberFormat="1" applyFill="1" applyBorder="1" applyProtection="1"/>
    <xf numFmtId="164" fontId="69" fillId="0" borderId="26" xfId="59" applyFont="1" applyFill="1" applyBorder="1" applyAlignment="1" applyProtection="1"/>
    <xf numFmtId="164" fontId="40" fillId="0" borderId="26" xfId="59" applyFont="1" applyFill="1" applyBorder="1" applyAlignment="1" applyProtection="1">
      <alignment vertical="center"/>
    </xf>
    <xf numFmtId="3" fontId="68" fillId="22" borderId="10" xfId="0" applyNumberFormat="1" applyFont="1" applyFill="1" applyBorder="1" applyAlignment="1" applyProtection="1">
      <alignment vertical="center"/>
      <protection locked="0"/>
    </xf>
    <xf numFmtId="164" fontId="29" fillId="0" borderId="0" xfId="0" applyNumberFormat="1" applyFont="1" applyAlignment="1" applyProtection="1">
      <alignment horizontal="right"/>
    </xf>
    <xf numFmtId="166" fontId="29" fillId="0" borderId="0" xfId="62" applyNumberFormat="1" applyFont="1" applyAlignment="1" applyProtection="1">
      <alignment horizontal="left"/>
    </xf>
    <xf numFmtId="15" fontId="29" fillId="0" borderId="0" xfId="0" applyNumberFormat="1" applyFont="1" applyAlignment="1" applyProtection="1">
      <alignment horizontal="left"/>
    </xf>
    <xf numFmtId="15" fontId="29" fillId="0" borderId="0" xfId="0" applyNumberFormat="1" applyFont="1" applyAlignment="1" applyProtection="1">
      <alignment horizontal="right"/>
    </xf>
    <xf numFmtId="164" fontId="29" fillId="0" borderId="0" xfId="0" applyNumberFormat="1" applyFont="1" applyProtection="1"/>
    <xf numFmtId="164" fontId="29" fillId="0" borderId="0" xfId="0" applyNumberFormat="1" applyFont="1" applyBorder="1" applyProtection="1"/>
    <xf numFmtId="164" fontId="29" fillId="0" borderId="0" xfId="0" applyNumberFormat="1" applyFont="1" applyBorder="1" applyAlignment="1" applyProtection="1">
      <alignment horizontal="right"/>
    </xf>
    <xf numFmtId="166" fontId="29" fillId="0" borderId="0" xfId="62" applyNumberFormat="1" applyFont="1" applyBorder="1" applyAlignment="1" applyProtection="1">
      <alignment horizontal="left"/>
    </xf>
    <xf numFmtId="0" fontId="20" fillId="0" borderId="0" xfId="0" applyFont="1" applyBorder="1" applyAlignment="1" applyProtection="1">
      <alignment horizontal="center"/>
    </xf>
    <xf numFmtId="0" fontId="20" fillId="0" borderId="0" xfId="0" applyFont="1" applyAlignment="1" applyProtection="1">
      <alignment horizontal="center"/>
    </xf>
    <xf numFmtId="0" fontId="35" fillId="0" borderId="0" xfId="0" applyFont="1" applyBorder="1" applyProtection="1"/>
    <xf numFmtId="15" fontId="27" fillId="0" borderId="0" xfId="0" applyNumberFormat="1" applyFont="1" applyFill="1" applyBorder="1" applyAlignment="1" applyProtection="1"/>
    <xf numFmtId="15" fontId="27" fillId="0" borderId="0" xfId="0" applyNumberFormat="1" applyFont="1" applyFill="1" applyBorder="1" applyAlignment="1" applyProtection="1">
      <alignment horizontal="center" wrapText="1"/>
    </xf>
    <xf numFmtId="0" fontId="27" fillId="0" borderId="0" xfId="0" applyFont="1" applyFill="1" applyBorder="1" applyProtection="1"/>
    <xf numFmtId="0" fontId="0" fillId="0" borderId="0" xfId="0" applyFill="1" applyBorder="1" applyAlignment="1" applyProtection="1">
      <alignment horizontal="center"/>
    </xf>
    <xf numFmtId="0" fontId="27" fillId="0" borderId="0" xfId="0" applyFont="1" applyFill="1" applyBorder="1" applyAlignment="1" applyProtection="1"/>
    <xf numFmtId="0" fontId="0" fillId="0" borderId="25" xfId="0" applyBorder="1" applyAlignment="1" applyProtection="1">
      <alignment horizontal="center" wrapText="1"/>
    </xf>
    <xf numFmtId="0" fontId="44" fillId="0" borderId="0" xfId="0" applyFont="1" applyProtection="1"/>
    <xf numFmtId="0" fontId="44" fillId="0" borderId="0" xfId="0" applyFont="1" applyAlignment="1" applyProtection="1">
      <alignment horizontal="right"/>
    </xf>
    <xf numFmtId="0" fontId="44" fillId="0" borderId="0" xfId="0" applyFont="1" applyBorder="1" applyProtection="1"/>
    <xf numFmtId="0" fontId="46" fillId="0" borderId="0" xfId="0" applyFont="1" applyBorder="1" applyAlignment="1" applyProtection="1">
      <alignment horizontal="left" vertical="center"/>
    </xf>
    <xf numFmtId="0" fontId="46" fillId="0" borderId="0" xfId="0" applyFont="1" applyBorder="1" applyAlignment="1" applyProtection="1">
      <alignment horizontal="left"/>
    </xf>
    <xf numFmtId="167" fontId="46" fillId="0" borderId="0" xfId="0" applyNumberFormat="1" applyFont="1" applyBorder="1" applyAlignment="1" applyProtection="1">
      <alignment horizontal="left"/>
    </xf>
    <xf numFmtId="0" fontId="47" fillId="0" borderId="0" xfId="0" applyFont="1" applyProtection="1"/>
    <xf numFmtId="0" fontId="48" fillId="0" borderId="0" xfId="0" applyFont="1" applyFill="1" applyBorder="1" applyProtection="1"/>
    <xf numFmtId="0" fontId="49" fillId="0" borderId="0" xfId="0" applyFont="1" applyFill="1" applyBorder="1" applyProtection="1"/>
    <xf numFmtId="0" fontId="51" fillId="0" borderId="0" xfId="0" applyFont="1" applyFill="1" applyBorder="1" applyAlignment="1" applyProtection="1">
      <alignment horizontal="right"/>
    </xf>
    <xf numFmtId="0" fontId="52" fillId="0" borderId="0" xfId="0" applyFont="1" applyFill="1" applyBorder="1" applyAlignment="1" applyProtection="1">
      <alignment horizontal="center"/>
    </xf>
    <xf numFmtId="0" fontId="35" fillId="0" borderId="0" xfId="0" applyFont="1" applyBorder="1" applyAlignment="1" applyProtection="1">
      <alignment horizontal="center" vertical="center"/>
    </xf>
    <xf numFmtId="0" fontId="53" fillId="20" borderId="0" xfId="0" applyFont="1" applyFill="1" applyBorder="1" applyAlignment="1" applyProtection="1">
      <alignment horizontal="left" vertical="center"/>
    </xf>
    <xf numFmtId="3" fontId="58" fillId="0" borderId="0" xfId="0" applyNumberFormat="1" applyFont="1" applyFill="1" applyBorder="1" applyAlignment="1" applyProtection="1">
      <alignment horizontal="right" vertical="center"/>
    </xf>
    <xf numFmtId="0" fontId="59" fillId="20" borderId="0" xfId="0" applyFont="1" applyFill="1" applyBorder="1" applyAlignment="1" applyProtection="1">
      <alignment horizontal="left" vertical="center"/>
    </xf>
    <xf numFmtId="169" fontId="53" fillId="20" borderId="0" xfId="0" applyNumberFormat="1" applyFont="1" applyFill="1" applyBorder="1" applyAlignment="1" applyProtection="1">
      <alignment vertical="center"/>
    </xf>
    <xf numFmtId="0" fontId="54" fillId="20" borderId="0" xfId="0" applyNumberFormat="1" applyFont="1" applyFill="1" applyBorder="1" applyAlignment="1" applyProtection="1">
      <alignment horizontal="right"/>
    </xf>
    <xf numFmtId="0" fontId="64" fillId="20" borderId="0" xfId="0" applyFont="1" applyFill="1" applyBorder="1" applyAlignment="1" applyProtection="1">
      <alignment horizontal="center" vertical="center"/>
    </xf>
    <xf numFmtId="0" fontId="55" fillId="20" borderId="0" xfId="0" applyFont="1" applyFill="1" applyBorder="1" applyAlignment="1" applyProtection="1">
      <alignment horizontal="center" vertical="center"/>
    </xf>
    <xf numFmtId="168" fontId="53" fillId="20" borderId="0" xfId="61" applyNumberFormat="1" applyFont="1" applyFill="1" applyBorder="1" applyAlignment="1" applyProtection="1">
      <alignment horizontal="right"/>
    </xf>
    <xf numFmtId="9" fontId="56" fillId="20" borderId="0" xfId="0" applyNumberFormat="1" applyFont="1" applyFill="1" applyBorder="1" applyProtection="1"/>
    <xf numFmtId="0" fontId="57" fillId="20" borderId="0" xfId="0" applyFont="1" applyFill="1" applyBorder="1" applyAlignment="1" applyProtection="1">
      <alignment horizontal="center" vertical="center"/>
    </xf>
    <xf numFmtId="9" fontId="56" fillId="20" borderId="0" xfId="0" applyNumberFormat="1" applyFont="1" applyFill="1" applyBorder="1" applyAlignment="1" applyProtection="1">
      <alignment horizontal="left"/>
    </xf>
    <xf numFmtId="0" fontId="65" fillId="0" borderId="0" xfId="0" applyFont="1" applyFill="1" applyBorder="1" applyAlignment="1" applyProtection="1">
      <alignment horizontal="center" vertical="center"/>
    </xf>
    <xf numFmtId="0" fontId="50" fillId="0" borderId="0" xfId="0" applyFont="1" applyFill="1" applyBorder="1" applyAlignment="1" applyProtection="1">
      <alignment horizontal="center" vertical="center"/>
    </xf>
    <xf numFmtId="0" fontId="50" fillId="0" borderId="0" xfId="0" applyFont="1" applyFill="1" applyBorder="1" applyAlignment="1" applyProtection="1">
      <alignment horizontal="right" vertical="center" indent="1"/>
    </xf>
    <xf numFmtId="0" fontId="54" fillId="0" borderId="28" xfId="0" applyNumberFormat="1" applyFont="1" applyFill="1" applyBorder="1" applyAlignment="1" applyProtection="1">
      <alignment horizontal="right"/>
    </xf>
    <xf numFmtId="0" fontId="54" fillId="0" borderId="29" xfId="0" applyNumberFormat="1" applyFont="1" applyFill="1" applyBorder="1" applyAlignment="1" applyProtection="1">
      <alignment horizontal="right"/>
    </xf>
    <xf numFmtId="0" fontId="54" fillId="0" borderId="30" xfId="0" applyNumberFormat="1" applyFont="1" applyFill="1" applyBorder="1" applyAlignment="1" applyProtection="1">
      <alignment horizontal="right"/>
    </xf>
    <xf numFmtId="0" fontId="63" fillId="0" borderId="0" xfId="0" applyFont="1" applyFill="1" applyBorder="1" applyAlignment="1" applyProtection="1">
      <alignment horizontal="center"/>
    </xf>
    <xf numFmtId="0" fontId="54" fillId="0" borderId="0" xfId="0" applyNumberFormat="1" applyFont="1" applyFill="1" applyBorder="1" applyAlignment="1" applyProtection="1">
      <alignment horizontal="right"/>
    </xf>
    <xf numFmtId="0" fontId="64" fillId="0" borderId="0" xfId="0" applyFont="1" applyFill="1" applyBorder="1" applyAlignment="1" applyProtection="1">
      <alignment horizontal="center" vertical="center"/>
    </xf>
    <xf numFmtId="9" fontId="67" fillId="0" borderId="0" xfId="0" applyNumberFormat="1" applyFont="1" applyFill="1" applyBorder="1" applyAlignment="1" applyProtection="1"/>
    <xf numFmtId="9" fontId="67" fillId="0" borderId="0" xfId="0" applyNumberFormat="1" applyFont="1" applyFill="1" applyBorder="1" applyAlignment="1" applyProtection="1">
      <alignment horizontal="center"/>
    </xf>
    <xf numFmtId="0" fontId="54" fillId="0" borderId="31" xfId="0" applyNumberFormat="1" applyFont="1" applyFill="1" applyBorder="1" applyAlignment="1" applyProtection="1">
      <alignment horizontal="right"/>
    </xf>
    <xf numFmtId="9" fontId="56" fillId="0" borderId="0" xfId="0" applyNumberFormat="1" applyFont="1" applyFill="1" applyBorder="1" applyProtection="1"/>
    <xf numFmtId="0" fontId="54" fillId="0" borderId="32" xfId="0" applyNumberFormat="1" applyFont="1" applyFill="1" applyBorder="1" applyAlignment="1" applyProtection="1">
      <alignment horizontal="right"/>
    </xf>
    <xf numFmtId="0" fontId="54" fillId="0" borderId="33" xfId="0" applyNumberFormat="1" applyFont="1" applyFill="1" applyBorder="1" applyAlignment="1" applyProtection="1">
      <alignment horizontal="right"/>
    </xf>
    <xf numFmtId="0" fontId="35" fillId="0" borderId="34" xfId="0" applyNumberFormat="1" applyFont="1" applyFill="1" applyBorder="1" applyAlignment="1" applyProtection="1">
      <alignment vertical="center"/>
    </xf>
    <xf numFmtId="0" fontId="35" fillId="0" borderId="35" xfId="0" applyNumberFormat="1" applyFont="1" applyFill="1" applyBorder="1" applyAlignment="1" applyProtection="1">
      <alignment vertical="center"/>
    </xf>
    <xf numFmtId="0" fontId="35" fillId="0" borderId="36" xfId="0" applyNumberFormat="1" applyFont="1" applyFill="1" applyBorder="1" applyAlignment="1" applyProtection="1">
      <alignment vertical="center"/>
    </xf>
    <xf numFmtId="0" fontId="45" fillId="0" borderId="0" xfId="0" applyFont="1" applyProtection="1"/>
    <xf numFmtId="0" fontId="66" fillId="0" borderId="0" xfId="0" applyFont="1" applyProtection="1"/>
    <xf numFmtId="0" fontId="60" fillId="0" borderId="0" xfId="0" applyFont="1" applyProtection="1"/>
    <xf numFmtId="0" fontId="74" fillId="0" borderId="0" xfId="0" applyFont="1" applyBorder="1" applyAlignment="1" applyProtection="1">
      <alignment wrapText="1"/>
    </xf>
    <xf numFmtId="0" fontId="70" fillId="0" borderId="0" xfId="0" applyFont="1" applyFill="1" applyBorder="1" applyAlignment="1" applyProtection="1"/>
    <xf numFmtId="164" fontId="16" fillId="0" borderId="0" xfId="0" applyNumberFormat="1" applyFont="1"/>
    <xf numFmtId="0" fontId="29" fillId="0" borderId="0" xfId="0" applyNumberFormat="1" applyFont="1" applyAlignment="1" applyProtection="1">
      <alignment horizontal="center"/>
    </xf>
    <xf numFmtId="0" fontId="29" fillId="0" borderId="0" xfId="0" applyFont="1" applyAlignment="1" applyProtection="1">
      <alignment horizontal="center"/>
    </xf>
    <xf numFmtId="15" fontId="29"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8" fillId="0" borderId="0" xfId="0" applyNumberFormat="1" applyFont="1" applyBorder="1" applyProtection="1"/>
    <xf numFmtId="164" fontId="38" fillId="0" borderId="0" xfId="0" applyNumberFormat="1" applyFont="1" applyProtection="1"/>
    <xf numFmtId="166" fontId="7" fillId="0" borderId="0" xfId="62" applyNumberFormat="1" applyFont="1" applyFill="1" applyBorder="1" applyAlignment="1" applyProtection="1">
      <protection locked="0"/>
    </xf>
    <xf numFmtId="166" fontId="7" fillId="0" borderId="0" xfId="62" applyNumberFormat="1" applyFont="1" applyFill="1" applyBorder="1" applyProtection="1">
      <protection locked="0"/>
    </xf>
    <xf numFmtId="0" fontId="16" fillId="20" borderId="0" xfId="0" applyFont="1" applyFill="1"/>
    <xf numFmtId="165" fontId="16" fillId="20" borderId="0" xfId="0" applyNumberFormat="1" applyFont="1" applyFill="1"/>
    <xf numFmtId="166" fontId="16" fillId="20" borderId="0" xfId="0" applyNumberFormat="1" applyFont="1" applyFill="1"/>
    <xf numFmtId="3" fontId="16" fillId="20" borderId="0" xfId="0" applyNumberFormat="1" applyFont="1" applyFill="1" applyProtection="1"/>
    <xf numFmtId="165" fontId="16" fillId="20" borderId="0" xfId="0" applyNumberFormat="1" applyFont="1" applyFill="1" applyProtection="1"/>
    <xf numFmtId="0" fontId="35" fillId="0" borderId="0" xfId="0" applyFont="1" applyFill="1" applyAlignment="1" applyProtection="1">
      <alignment horizontal="left"/>
      <protection locked="0"/>
    </xf>
    <xf numFmtId="0" fontId="35" fillId="0" borderId="0" xfId="0" applyFont="1" applyFill="1" applyBorder="1" applyAlignment="1" applyProtection="1">
      <alignment horizontal="left"/>
      <protection locked="0"/>
    </xf>
    <xf numFmtId="164" fontId="18" fillId="0" borderId="0" xfId="46" applyFont="1" applyFill="1" applyAlignment="1" applyProtection="1">
      <alignment horizontal="center" vertical="center"/>
    </xf>
    <xf numFmtId="164" fontId="17" fillId="0" borderId="0" xfId="46" applyFont="1" applyFill="1" applyAlignment="1" applyProtection="1">
      <alignment vertical="center"/>
    </xf>
    <xf numFmtId="0" fontId="85" fillId="0" borderId="0" xfId="0" applyFont="1"/>
    <xf numFmtId="164" fontId="15" fillId="0" borderId="0" xfId="0" applyNumberFormat="1" applyFont="1" applyAlignment="1" applyProtection="1">
      <alignment horizontal="center"/>
    </xf>
    <xf numFmtId="164" fontId="21" fillId="0" borderId="39" xfId="56" applyFont="1" applyBorder="1" applyAlignment="1" applyProtection="1">
      <alignment horizontal="right"/>
    </xf>
    <xf numFmtId="0" fontId="13" fillId="0" borderId="0" xfId="0" applyFont="1"/>
    <xf numFmtId="0" fontId="0" fillId="20" borderId="0" xfId="0" applyFill="1" applyProtection="1"/>
    <xf numFmtId="0" fontId="0" fillId="20" borderId="40" xfId="0" applyFill="1" applyBorder="1" applyProtection="1"/>
    <xf numFmtId="164" fontId="90" fillId="0" borderId="0" xfId="0" applyNumberFormat="1" applyFont="1"/>
    <xf numFmtId="0" fontId="90" fillId="0" borderId="0" xfId="0" applyFont="1"/>
    <xf numFmtId="164" fontId="0" fillId="0" borderId="0" xfId="0" quotePrefix="1" applyNumberFormat="1"/>
    <xf numFmtId="164" fontId="0" fillId="0" borderId="0" xfId="0" applyNumberFormat="1"/>
    <xf numFmtId="0" fontId="35" fillId="0" borderId="41" xfId="0" applyNumberFormat="1" applyFont="1" applyFill="1" applyBorder="1" applyAlignment="1" applyProtection="1">
      <alignment vertical="center"/>
    </xf>
    <xf numFmtId="164" fontId="138" fillId="0" borderId="0" xfId="51" applyFill="1" applyBorder="1" applyAlignment="1" applyProtection="1">
      <alignment horizontal="center"/>
    </xf>
    <xf numFmtId="0" fontId="35" fillId="0" borderId="0" xfId="0" quotePrefix="1" applyFont="1" applyProtection="1"/>
    <xf numFmtId="0" fontId="64" fillId="0" borderId="42" xfId="0" applyFont="1" applyBorder="1" applyAlignment="1">
      <alignment horizontal="justify" vertical="center" wrapText="1"/>
    </xf>
    <xf numFmtId="0" fontId="64" fillId="0" borderId="43" xfId="0" applyFont="1" applyBorder="1" applyAlignment="1">
      <alignment horizontal="justify" vertical="center" wrapText="1"/>
    </xf>
    <xf numFmtId="0" fontId="64" fillId="0" borderId="44" xfId="0" applyFont="1" applyBorder="1" applyAlignment="1">
      <alignment horizontal="justify" vertical="center" wrapText="1"/>
    </xf>
    <xf numFmtId="0" fontId="89" fillId="0" borderId="43" xfId="0" applyFont="1" applyBorder="1" applyAlignment="1">
      <alignment horizontal="justify" vertical="center" wrapText="1"/>
    </xf>
    <xf numFmtId="164" fontId="92" fillId="0" borderId="26" xfId="59" applyFont="1" applyFill="1" applyBorder="1" applyAlignment="1" applyProtection="1"/>
    <xf numFmtId="164" fontId="10" fillId="0" borderId="26" xfId="59" applyFont="1" applyFill="1" applyBorder="1" applyAlignment="1" applyProtection="1">
      <alignment vertical="center"/>
    </xf>
    <xf numFmtId="3" fontId="68" fillId="23" borderId="10" xfId="0" applyNumberFormat="1" applyFont="1" applyFill="1" applyBorder="1" applyAlignment="1" applyProtection="1">
      <alignment vertical="center"/>
      <protection locked="0"/>
    </xf>
    <xf numFmtId="0" fontId="88" fillId="0" borderId="42" xfId="0" applyFont="1" applyBorder="1" applyAlignment="1">
      <alignment vertical="center" wrapText="1"/>
    </xf>
    <xf numFmtId="0" fontId="88" fillId="0" borderId="43" xfId="0" applyFont="1" applyBorder="1" applyAlignment="1">
      <alignment vertical="center" wrapText="1"/>
    </xf>
    <xf numFmtId="0" fontId="3" fillId="0" borderId="45" xfId="0" applyFont="1" applyFill="1" applyBorder="1" applyAlignment="1" applyProtection="1">
      <alignment horizontal="center"/>
    </xf>
    <xf numFmtId="0" fontId="68" fillId="0" borderId="10" xfId="0" applyFont="1" applyFill="1" applyBorder="1" applyAlignment="1" applyProtection="1">
      <alignment horizontal="center"/>
    </xf>
    <xf numFmtId="0" fontId="68" fillId="24" borderId="10" xfId="0" applyFont="1" applyFill="1" applyBorder="1" applyAlignment="1" applyProtection="1">
      <alignment horizontal="center"/>
    </xf>
    <xf numFmtId="0" fontId="2" fillId="0" borderId="0" xfId="0" applyFont="1"/>
    <xf numFmtId="0" fontId="95" fillId="0" borderId="0" xfId="0" applyFont="1"/>
    <xf numFmtId="164" fontId="97" fillId="0" borderId="26" xfId="59" applyFont="1" applyFill="1" applyBorder="1" applyAlignment="1" applyProtection="1">
      <alignment vertical="center"/>
    </xf>
    <xf numFmtId="0" fontId="96" fillId="0" borderId="0" xfId="0" applyFont="1" applyFill="1"/>
    <xf numFmtId="15" fontId="7" fillId="0" borderId="0" xfId="0" applyNumberFormat="1" applyFont="1" applyFill="1" applyBorder="1" applyAlignment="1" applyProtection="1">
      <alignment horizontal="centerContinuous"/>
    </xf>
    <xf numFmtId="15" fontId="7" fillId="0" borderId="0" xfId="0" applyNumberFormat="1" applyFont="1" applyFill="1" applyBorder="1" applyAlignment="1" applyProtection="1">
      <alignment horizontal="center"/>
    </xf>
    <xf numFmtId="15" fontId="37" fillId="0" borderId="0" xfId="0" applyNumberFormat="1" applyFont="1" applyAlignment="1" applyProtection="1">
      <alignment horizontal="center"/>
    </xf>
    <xf numFmtId="1" fontId="22" fillId="25" borderId="10" xfId="0" applyNumberFormat="1" applyFont="1" applyFill="1" applyBorder="1" applyAlignment="1" applyProtection="1">
      <alignment horizontal="center"/>
      <protection locked="0"/>
    </xf>
    <xf numFmtId="1" fontId="22" fillId="25" borderId="46" xfId="0" applyNumberFormat="1" applyFont="1" applyFill="1" applyBorder="1" applyAlignment="1" applyProtection="1">
      <alignment horizontal="center"/>
      <protection locked="0"/>
    </xf>
    <xf numFmtId="1" fontId="0" fillId="25" borderId="10" xfId="0" applyNumberFormat="1" applyFill="1" applyBorder="1" applyAlignment="1" applyProtection="1">
      <alignment horizontal="center"/>
      <protection locked="0"/>
    </xf>
    <xf numFmtId="166" fontId="0" fillId="0" borderId="0" xfId="0" applyNumberFormat="1" applyProtection="1"/>
    <xf numFmtId="164" fontId="21" fillId="0" borderId="0" xfId="49" applyFont="1" applyFill="1" applyAlignment="1" applyProtection="1">
      <alignment horizontal="right" vertical="center"/>
    </xf>
    <xf numFmtId="0" fontId="103" fillId="0" borderId="0" xfId="0" applyFont="1" applyFill="1" applyBorder="1" applyAlignment="1" applyProtection="1">
      <alignment horizontal="right"/>
    </xf>
    <xf numFmtId="164" fontId="104" fillId="0" borderId="14" xfId="59"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7"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0" fontId="109" fillId="0" borderId="0" xfId="0" applyFont="1" applyFill="1" applyBorder="1" applyAlignment="1" applyProtection="1">
      <alignment horizontal="center" wrapText="1"/>
    </xf>
    <xf numFmtId="0" fontId="103" fillId="0" borderId="0" xfId="0" applyFont="1" applyFill="1" applyBorder="1" applyAlignment="1" applyProtection="1">
      <alignment horizontal="center"/>
    </xf>
    <xf numFmtId="3" fontId="3" fillId="22" borderId="10" xfId="0" applyNumberFormat="1" applyFont="1" applyFill="1" applyBorder="1" applyAlignment="1" applyProtection="1">
      <alignment vertical="center"/>
      <protection locked="0"/>
    </xf>
    <xf numFmtId="3" fontId="3" fillId="23" borderId="10" xfId="0" applyNumberFormat="1" applyFont="1" applyFill="1" applyBorder="1" applyAlignment="1" applyProtection="1">
      <alignment vertical="center"/>
      <protection locked="0"/>
    </xf>
    <xf numFmtId="15" fontId="33" fillId="0" borderId="47" xfId="0" applyNumberFormat="1" applyFont="1" applyBorder="1" applyAlignment="1" applyProtection="1">
      <alignment horizontal="center"/>
    </xf>
    <xf numFmtId="15" fontId="30" fillId="0" borderId="0" xfId="0" applyNumberFormat="1" applyFont="1" applyFill="1" applyBorder="1" applyAlignment="1" applyProtection="1">
      <alignment horizontal="center" vertical="center" wrapText="1"/>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48" xfId="0" applyFont="1" applyBorder="1" applyAlignment="1" applyProtection="1">
      <alignment horizontal="right"/>
    </xf>
    <xf numFmtId="164" fontId="113" fillId="0" borderId="0" xfId="38" applyFont="1" applyFill="1" applyAlignment="1" applyProtection="1">
      <alignment vertical="center"/>
    </xf>
    <xf numFmtId="0" fontId="114" fillId="0" borderId="0" xfId="0" applyFont="1" applyProtection="1"/>
    <xf numFmtId="0" fontId="114" fillId="0" borderId="0" xfId="0" applyFont="1" applyBorder="1" applyProtection="1"/>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7" fillId="0" borderId="0" xfId="0" applyFont="1" applyFill="1" applyBorder="1" applyAlignment="1" applyProtection="1">
      <protection locked="0"/>
    </xf>
    <xf numFmtId="0" fontId="110"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7" fillId="0" borderId="49" xfId="0" applyFont="1" applyFill="1" applyBorder="1" applyAlignment="1" applyProtection="1"/>
    <xf numFmtId="0" fontId="33" fillId="26" borderId="50" xfId="0" applyFont="1" applyFill="1" applyBorder="1" applyAlignment="1" applyProtection="1">
      <alignment horizontal="centerContinuous"/>
    </xf>
    <xf numFmtId="15" fontId="111" fillId="0" borderId="38" xfId="0" applyNumberFormat="1" applyFont="1" applyFill="1" applyBorder="1" applyAlignment="1" applyProtection="1">
      <alignment horizontal="center" wrapText="1"/>
    </xf>
    <xf numFmtId="15" fontId="111" fillId="0" borderId="51" xfId="0" applyNumberFormat="1" applyFont="1" applyFill="1" applyBorder="1" applyAlignment="1" applyProtection="1">
      <alignment horizontal="center" wrapText="1"/>
    </xf>
    <xf numFmtId="0" fontId="38" fillId="0" borderId="49" xfId="0" applyFont="1" applyFill="1" applyBorder="1" applyAlignment="1" applyProtection="1">
      <alignment horizontal="center"/>
    </xf>
    <xf numFmtId="0" fontId="38" fillId="0" borderId="52" xfId="0" applyFont="1" applyFill="1" applyBorder="1" applyAlignment="1" applyProtection="1">
      <alignment horizontal="center"/>
    </xf>
    <xf numFmtId="0" fontId="33" fillId="26" borderId="53"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5" fontId="0" fillId="0" borderId="0" xfId="0" applyNumberFormat="1" applyFill="1" applyBorder="1" applyAlignment="1" applyProtection="1">
      <alignment horizontal="center"/>
      <protection locked="0"/>
    </xf>
    <xf numFmtId="1" fontId="0" fillId="0" borderId="21"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68" fillId="0" borderId="55" xfId="0" applyFont="1" applyFill="1" applyBorder="1" applyAlignment="1" applyProtection="1">
      <alignment horizontal="center"/>
    </xf>
    <xf numFmtId="3" fontId="68" fillId="23" borderId="10" xfId="0" applyNumberFormat="1" applyFont="1" applyFill="1" applyBorder="1" applyAlignment="1" applyProtection="1">
      <alignment horizontal="right" vertical="center"/>
      <protection locked="0"/>
    </xf>
    <xf numFmtId="3" fontId="3" fillId="23" borderId="10" xfId="0" applyNumberFormat="1" applyFont="1" applyFill="1" applyBorder="1" applyAlignment="1" applyProtection="1">
      <alignment horizontal="right" vertical="center"/>
      <protection locked="0"/>
    </xf>
    <xf numFmtId="0" fontId="78" fillId="0" borderId="56" xfId="0" applyFont="1" applyFill="1" applyBorder="1" applyAlignment="1" applyProtection="1">
      <alignment horizontal="center" vertical="center"/>
    </xf>
    <xf numFmtId="0" fontId="25" fillId="0" borderId="0" xfId="0" applyFont="1" applyProtection="1"/>
    <xf numFmtId="164" fontId="111" fillId="0" borderId="0" xfId="0" applyNumberFormat="1" applyFont="1" applyBorder="1" applyAlignment="1" applyProtection="1">
      <alignment vertical="center" wrapText="1"/>
    </xf>
    <xf numFmtId="0" fontId="111" fillId="0" borderId="0" xfId="0" applyFont="1" applyFill="1" applyBorder="1" applyAlignment="1" applyProtection="1">
      <alignment wrapText="1"/>
    </xf>
    <xf numFmtId="164" fontId="21" fillId="0" borderId="39" xfId="56" applyFont="1" applyFill="1" applyBorder="1" applyAlignment="1" applyProtection="1">
      <alignment horizontal="right"/>
    </xf>
    <xf numFmtId="0" fontId="29" fillId="0" borderId="0" xfId="0" applyFont="1" applyFill="1" applyBorder="1" applyAlignment="1" applyProtection="1">
      <alignment wrapText="1"/>
    </xf>
    <xf numFmtId="164" fontId="29" fillId="0" borderId="0" xfId="0" applyNumberFormat="1" applyFont="1" applyAlignment="1" applyProtection="1"/>
    <xf numFmtId="15" fontId="29" fillId="0" borderId="0" xfId="0" applyNumberFormat="1" applyFont="1"/>
    <xf numFmtId="0" fontId="0" fillId="0" borderId="26" xfId="0" applyFill="1" applyBorder="1" applyProtection="1"/>
    <xf numFmtId="9" fontId="16" fillId="0" borderId="0" xfId="61" applyFont="1" applyProtection="1"/>
    <xf numFmtId="164" fontId="25" fillId="25" borderId="39" xfId="56" applyFont="1" applyFill="1" applyBorder="1" applyAlignment="1" applyProtection="1">
      <alignment horizontal="center" vertical="center"/>
    </xf>
    <xf numFmtId="15" fontId="25" fillId="25" borderId="39" xfId="56" applyNumberFormat="1" applyFont="1" applyFill="1" applyBorder="1" applyAlignment="1" applyProtection="1">
      <alignment horizontal="center" vertical="center"/>
    </xf>
    <xf numFmtId="164" fontId="25" fillId="25" borderId="39" xfId="56" applyFont="1" applyFill="1" applyBorder="1" applyAlignment="1" applyProtection="1">
      <alignment horizontal="center"/>
    </xf>
    <xf numFmtId="15" fontId="25" fillId="25" borderId="39" xfId="56" applyNumberFormat="1" applyFont="1" applyFill="1" applyBorder="1" applyAlignment="1" applyProtection="1">
      <alignment horizontal="center"/>
    </xf>
    <xf numFmtId="164" fontId="90" fillId="0" borderId="0" xfId="0" applyNumberFormat="1" applyFont="1" applyAlignment="1"/>
    <xf numFmtId="0" fontId="31" fillId="22" borderId="0" xfId="0" applyFont="1" applyFill="1" applyBorder="1" applyAlignment="1" applyProtection="1">
      <alignment horizontal="left"/>
      <protection locked="0"/>
    </xf>
    <xf numFmtId="0" fontId="35" fillId="22" borderId="0" xfId="0" applyFont="1" applyFill="1" applyBorder="1" applyAlignment="1" applyProtection="1">
      <alignment horizontal="left"/>
      <protection locked="0"/>
    </xf>
    <xf numFmtId="49" fontId="0" fillId="0" borderId="0" xfId="0" applyNumberFormat="1" applyProtection="1"/>
    <xf numFmtId="0" fontId="0" fillId="25" borderId="46" xfId="0" applyNumberFormat="1" applyFill="1" applyBorder="1" applyAlignment="1" applyProtection="1">
      <alignment horizontal="center"/>
      <protection locked="0"/>
    </xf>
    <xf numFmtId="0" fontId="0" fillId="0" borderId="23" xfId="0" applyNumberFormat="1" applyFill="1" applyBorder="1" applyAlignment="1" applyProtection="1">
      <alignment horizontal="center"/>
    </xf>
    <xf numFmtId="0" fontId="0" fillId="25" borderId="23" xfId="0" applyNumberFormat="1" applyFill="1" applyBorder="1" applyAlignment="1" applyProtection="1">
      <alignment horizontal="center"/>
      <protection locked="0"/>
    </xf>
    <xf numFmtId="3" fontId="0" fillId="25"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3" fontId="2" fillId="0" borderId="10" xfId="62" applyNumberFormat="1" applyFont="1" applyFill="1" applyBorder="1" applyAlignment="1" applyProtection="1">
      <alignment horizontal="right"/>
    </xf>
    <xf numFmtId="171" fontId="22" fillId="20" borderId="0" xfId="0" applyNumberFormat="1" applyFont="1" applyFill="1"/>
    <xf numFmtId="4" fontId="0" fillId="0" borderId="0" xfId="0" applyNumberFormat="1" applyFill="1" applyBorder="1" applyProtection="1">
      <protection locked="0"/>
    </xf>
    <xf numFmtId="4" fontId="0" fillId="0" borderId="0" xfId="0" applyNumberFormat="1" applyProtection="1"/>
    <xf numFmtId="165" fontId="33" fillId="19" borderId="60" xfId="0" applyNumberFormat="1" applyFont="1" applyFill="1" applyBorder="1" applyAlignment="1" applyProtection="1">
      <alignment horizontal="center"/>
      <protection locked="0"/>
    </xf>
    <xf numFmtId="165" fontId="33" fillId="19" borderId="61" xfId="0" applyNumberFormat="1" applyFont="1" applyFill="1" applyBorder="1" applyAlignment="1" applyProtection="1">
      <alignment horizontal="center"/>
      <protection locked="0"/>
    </xf>
    <xf numFmtId="165" fontId="33" fillId="19" borderId="62" xfId="0" applyNumberFormat="1" applyFont="1" applyFill="1" applyBorder="1" applyAlignment="1" applyProtection="1">
      <alignment horizontal="center"/>
      <protection locked="0"/>
    </xf>
    <xf numFmtId="165" fontId="33" fillId="19" borderId="63" xfId="0" applyNumberFormat="1" applyFont="1" applyFill="1" applyBorder="1" applyAlignment="1" applyProtection="1">
      <alignment horizontal="center"/>
      <protection locked="0"/>
    </xf>
    <xf numFmtId="165" fontId="33" fillId="19" borderId="64" xfId="0" applyNumberFormat="1" applyFont="1" applyFill="1" applyBorder="1" applyAlignment="1" applyProtection="1">
      <alignment horizontal="center"/>
      <protection locked="0"/>
    </xf>
    <xf numFmtId="0" fontId="0" fillId="0" borderId="0" xfId="0" applyBorder="1" applyAlignment="1">
      <alignment horizontal="left" wrapText="1"/>
    </xf>
    <xf numFmtId="164" fontId="36" fillId="0" borderId="0" xfId="0" applyNumberFormat="1" applyFont="1"/>
    <xf numFmtId="0" fontId="0" fillId="0" borderId="0" xfId="0" applyBorder="1" applyAlignment="1">
      <alignment horizontal="left"/>
    </xf>
    <xf numFmtId="164" fontId="2" fillId="0" borderId="39" xfId="56" applyFont="1" applyBorder="1" applyAlignment="1" applyProtection="1">
      <alignment horizontal="right"/>
    </xf>
    <xf numFmtId="164" fontId="121" fillId="0" borderId="0" xfId="50" applyFont="1" applyFill="1" applyBorder="1" applyProtection="1"/>
    <xf numFmtId="3" fontId="29" fillId="26" borderId="60" xfId="0" applyNumberFormat="1" applyFont="1" applyFill="1" applyBorder="1" applyAlignment="1" applyProtection="1">
      <protection locked="0"/>
    </xf>
    <xf numFmtId="3" fontId="29" fillId="26" borderId="66" xfId="0" applyNumberFormat="1" applyFont="1" applyFill="1" applyBorder="1" applyAlignment="1" applyProtection="1">
      <protection locked="0"/>
    </xf>
    <xf numFmtId="3" fontId="29" fillId="0" borderId="10" xfId="0" applyNumberFormat="1" applyFont="1" applyFill="1" applyBorder="1" applyAlignment="1" applyProtection="1"/>
    <xf numFmtId="3" fontId="29" fillId="0" borderId="59" xfId="0" applyNumberFormat="1" applyFont="1" applyFill="1" applyBorder="1" applyAlignment="1" applyProtection="1"/>
    <xf numFmtId="165" fontId="15" fillId="19" borderId="67" xfId="0" applyNumberFormat="1" applyFont="1" applyFill="1" applyBorder="1" applyAlignment="1" applyProtection="1">
      <alignment horizontal="center"/>
      <protection locked="0"/>
    </xf>
    <xf numFmtId="165" fontId="15" fillId="19" borderId="68" xfId="0" applyNumberFormat="1" applyFont="1" applyFill="1" applyBorder="1" applyAlignment="1" applyProtection="1">
      <alignment horizontal="center"/>
      <protection locked="0"/>
    </xf>
    <xf numFmtId="0" fontId="0" fillId="26" borderId="10" xfId="0" applyFill="1" applyBorder="1" applyProtection="1"/>
    <xf numFmtId="0" fontId="0" fillId="25" borderId="10" xfId="0" applyFill="1" applyBorder="1" applyProtection="1"/>
    <xf numFmtId="3" fontId="2" fillId="26" borderId="69" xfId="62" applyNumberFormat="1" applyFont="1" applyFill="1" applyBorder="1" applyAlignment="1" applyProtection="1">
      <protection locked="0"/>
    </xf>
    <xf numFmtId="3" fontId="2" fillId="26" borderId="69" xfId="62" applyNumberFormat="1" applyFont="1" applyFill="1" applyBorder="1" applyProtection="1">
      <protection locked="0"/>
    </xf>
    <xf numFmtId="49" fontId="27" fillId="0" borderId="70" xfId="0" applyNumberFormat="1" applyFont="1" applyFill="1" applyBorder="1" applyAlignment="1" applyProtection="1">
      <alignment wrapText="1"/>
      <protection locked="0"/>
    </xf>
    <xf numFmtId="3" fontId="2" fillId="26" borderId="71" xfId="62" applyNumberFormat="1" applyFont="1" applyFill="1" applyBorder="1" applyProtection="1">
      <protection locked="0"/>
    </xf>
    <xf numFmtId="49" fontId="27" fillId="0" borderId="70" xfId="0" applyNumberFormat="1" applyFont="1" applyFill="1" applyBorder="1" applyAlignment="1" applyProtection="1">
      <protection locked="0"/>
    </xf>
    <xf numFmtId="0" fontId="0" fillId="0" borderId="72" xfId="0" applyBorder="1" applyAlignment="1" applyProtection="1"/>
    <xf numFmtId="3" fontId="0" fillId="0" borderId="73" xfId="0" applyNumberFormat="1" applyBorder="1" applyProtection="1"/>
    <xf numFmtId="3" fontId="0" fillId="0" borderId="74" xfId="0" applyNumberFormat="1" applyBorder="1" applyProtection="1"/>
    <xf numFmtId="49" fontId="0" fillId="0" borderId="10" xfId="0" applyNumberFormat="1" applyBorder="1" applyAlignment="1" applyProtection="1">
      <alignment horizontal="center"/>
      <protection locked="0"/>
    </xf>
    <xf numFmtId="0" fontId="0" fillId="0" borderId="75" xfId="0" applyNumberFormat="1" applyFill="1" applyBorder="1"/>
    <xf numFmtId="3" fontId="68" fillId="0" borderId="10" xfId="0" applyNumberFormat="1" applyFont="1" applyFill="1" applyBorder="1" applyAlignment="1" applyProtection="1">
      <alignment vertical="center"/>
    </xf>
    <xf numFmtId="3" fontId="68" fillId="0" borderId="55" xfId="0" applyNumberFormat="1" applyFont="1" applyFill="1" applyBorder="1" applyAlignment="1" applyProtection="1">
      <alignment vertical="center"/>
    </xf>
    <xf numFmtId="49" fontId="85" fillId="0" borderId="10" xfId="0" applyNumberFormat="1" applyFont="1" applyBorder="1" applyAlignment="1" applyProtection="1">
      <alignment horizontal="center"/>
      <protection locked="0"/>
    </xf>
    <xf numFmtId="0" fontId="70" fillId="0" borderId="10" xfId="0" applyFont="1" applyBorder="1" applyAlignment="1" applyProtection="1">
      <alignment horizontal="center"/>
    </xf>
    <xf numFmtId="0" fontId="78" fillId="0" borderId="77" xfId="0" applyFont="1" applyFill="1" applyBorder="1" applyAlignment="1" applyProtection="1">
      <alignment horizontal="center" vertical="center" wrapText="1"/>
    </xf>
    <xf numFmtId="0" fontId="78" fillId="0" borderId="78" xfId="0" applyFont="1" applyFill="1" applyBorder="1" applyAlignment="1" applyProtection="1">
      <alignment horizontal="center"/>
    </xf>
    <xf numFmtId="0" fontId="78" fillId="0" borderId="79" xfId="0" applyFont="1" applyFill="1" applyBorder="1" applyAlignment="1" applyProtection="1">
      <alignment horizontal="center"/>
    </xf>
    <xf numFmtId="0" fontId="78" fillId="0" borderId="80" xfId="0" applyNumberFormat="1" applyFont="1" applyFill="1" applyBorder="1" applyAlignment="1" applyProtection="1">
      <alignment horizontal="center"/>
    </xf>
    <xf numFmtId="0" fontId="78" fillId="0" borderId="81" xfId="0" applyNumberFormat="1" applyFont="1" applyFill="1" applyBorder="1" applyAlignment="1" applyProtection="1">
      <alignment horizontal="center"/>
    </xf>
    <xf numFmtId="0" fontId="78" fillId="0" borderId="81" xfId="0" applyNumberFormat="1" applyFont="1" applyFill="1" applyBorder="1" applyAlignment="1" applyProtection="1">
      <alignment horizontal="center" vertical="center"/>
    </xf>
    <xf numFmtId="0" fontId="78" fillId="0" borderId="82" xfId="0" applyNumberFormat="1" applyFont="1" applyFill="1" applyBorder="1" applyAlignment="1" applyProtection="1">
      <alignment horizontal="center" vertical="center"/>
    </xf>
    <xf numFmtId="0" fontId="82" fillId="0" borderId="83" xfId="0" applyNumberFormat="1" applyFont="1" applyFill="1" applyBorder="1" applyAlignment="1" applyProtection="1">
      <alignment horizontal="center" vertical="center"/>
    </xf>
    <xf numFmtId="0" fontId="82" fillId="0" borderId="84" xfId="0" applyNumberFormat="1" applyFont="1" applyFill="1" applyBorder="1" applyAlignment="1" applyProtection="1">
      <alignment horizontal="center" vertical="center"/>
    </xf>
    <xf numFmtId="0" fontId="82" fillId="0" borderId="85" xfId="0" applyNumberFormat="1" applyFont="1" applyFill="1" applyBorder="1" applyAlignment="1" applyProtection="1">
      <alignment horizontal="center" vertical="center"/>
    </xf>
    <xf numFmtId="0" fontId="0" fillId="0" borderId="19" xfId="0" applyBorder="1" applyAlignment="1" applyProtection="1">
      <alignment horizontal="center"/>
    </xf>
    <xf numFmtId="0" fontId="0" fillId="0" borderId="10" xfId="0" applyNumberFormat="1" applyBorder="1"/>
    <xf numFmtId="0" fontId="0" fillId="0" borderId="10" xfId="0" applyNumberFormat="1" applyBorder="1" applyAlignment="1">
      <alignment horizontal="center"/>
    </xf>
    <xf numFmtId="0" fontId="0" fillId="0" borderId="0" xfId="0" applyBorder="1" applyAlignment="1">
      <alignment horizontal="center"/>
    </xf>
    <xf numFmtId="0" fontId="15" fillId="0" borderId="19" xfId="0" applyFont="1" applyBorder="1" applyAlignment="1" applyProtection="1">
      <alignment horizontal="center" vertical="center" wrapText="1"/>
    </xf>
    <xf numFmtId="0" fontId="15" fillId="0" borderId="25" xfId="0" applyFont="1" applyBorder="1" applyAlignment="1" applyProtection="1">
      <alignment horizontal="center" vertical="center"/>
    </xf>
    <xf numFmtId="0" fontId="33" fillId="0" borderId="19" xfId="0" applyFont="1" applyBorder="1" applyAlignment="1" applyProtection="1">
      <alignment horizontal="center" vertical="center"/>
    </xf>
    <xf numFmtId="0" fontId="33" fillId="0" borderId="25" xfId="0" applyFont="1" applyBorder="1" applyAlignment="1" applyProtection="1">
      <alignment horizontal="center" vertical="center" wrapText="1"/>
    </xf>
    <xf numFmtId="0" fontId="78" fillId="0" borderId="86" xfId="0" applyFont="1" applyFill="1" applyBorder="1" applyAlignment="1" applyProtection="1">
      <alignment horizontal="center" vertical="center" wrapText="1"/>
    </xf>
    <xf numFmtId="3" fontId="25" fillId="25" borderId="39" xfId="56" applyNumberFormat="1" applyFont="1" applyFill="1" applyBorder="1" applyAlignment="1" applyProtection="1">
      <alignment horizontal="center" wrapText="1"/>
    </xf>
    <xf numFmtId="14" fontId="25" fillId="25" borderId="39" xfId="56" applyNumberFormat="1" applyFont="1" applyFill="1" applyBorder="1" applyAlignment="1" applyProtection="1">
      <alignment horizontal="center" vertical="center" wrapText="1"/>
    </xf>
    <xf numFmtId="172" fontId="25" fillId="25" borderId="39" xfId="56" applyNumberFormat="1" applyFont="1" applyFill="1" applyBorder="1" applyAlignment="1" applyProtection="1">
      <alignment horizontal="center" wrapText="1"/>
    </xf>
    <xf numFmtId="164" fontId="2" fillId="0" borderId="39" xfId="56" applyFont="1" applyBorder="1" applyAlignment="1" applyProtection="1">
      <alignment horizontal="right" vertical="center"/>
    </xf>
    <xf numFmtId="164" fontId="2" fillId="0" borderId="39" xfId="56" applyFont="1" applyBorder="1" applyAlignment="1" applyProtection="1">
      <alignment horizontal="right" vertical="center" wrapText="1"/>
    </xf>
    <xf numFmtId="164" fontId="29" fillId="0" borderId="0" xfId="0" applyNumberFormat="1" applyFont="1" applyAlignment="1" applyProtection="1">
      <alignment horizontal="right" wrapText="1"/>
    </xf>
    <xf numFmtId="49" fontId="26" fillId="0" borderId="87" xfId="0" applyNumberFormat="1" applyFont="1" applyFill="1" applyBorder="1" applyAlignment="1" applyProtection="1">
      <alignment vertical="center" wrapText="1"/>
    </xf>
    <xf numFmtId="0" fontId="91" fillId="0" borderId="88" xfId="0" applyNumberFormat="1" applyFont="1" applyFill="1" applyBorder="1" applyAlignment="1" applyProtection="1">
      <alignment horizontal="center" vertical="center" wrapText="1"/>
    </xf>
    <xf numFmtId="0" fontId="91" fillId="0" borderId="89" xfId="0" applyNumberFormat="1" applyFont="1" applyFill="1" applyBorder="1" applyAlignment="1" applyProtection="1">
      <alignment horizontal="center" vertical="center" wrapText="1"/>
    </xf>
    <xf numFmtId="0" fontId="0" fillId="0" borderId="0" xfId="0" applyAlignment="1"/>
    <xf numFmtId="0" fontId="0" fillId="0" borderId="0" xfId="0" applyAlignment="1">
      <alignment vertical="center" wrapText="1"/>
    </xf>
    <xf numFmtId="164" fontId="29" fillId="0" borderId="0" xfId="0" applyNumberFormat="1" applyFont="1" applyAlignment="1">
      <alignment horizontal="right" vertical="center" wrapText="1"/>
    </xf>
    <xf numFmtId="9" fontId="129" fillId="0" borderId="0" xfId="61" applyFont="1" applyBorder="1" applyProtection="1"/>
    <xf numFmtId="164" fontId="36" fillId="0" borderId="0" xfId="0" applyNumberFormat="1" applyFont="1" applyAlignment="1">
      <alignment horizontal="left" vertical="center" wrapText="1"/>
    </xf>
    <xf numFmtId="0" fontId="128" fillId="0" borderId="0" xfId="0" applyFont="1" applyAlignment="1"/>
    <xf numFmtId="0" fontId="34" fillId="0" borderId="0" xfId="0" applyFont="1" applyAlignment="1"/>
    <xf numFmtId="0" fontId="35" fillId="0" borderId="0" xfId="0" applyFont="1" applyFill="1" applyBorder="1" applyAlignment="1" applyProtection="1">
      <alignment horizontal="left" wrapText="1"/>
      <protection locked="0"/>
    </xf>
    <xf numFmtId="0" fontId="31" fillId="0" borderId="0" xfId="0" applyFont="1" applyFill="1" applyBorder="1" applyAlignment="1" applyProtection="1">
      <alignment horizontal="left" wrapText="1"/>
      <protection locked="0"/>
    </xf>
    <xf numFmtId="0" fontId="130" fillId="0" borderId="0" xfId="0" applyFont="1"/>
    <xf numFmtId="164" fontId="2" fillId="0" borderId="39" xfId="56" applyFont="1" applyBorder="1" applyAlignment="1" applyProtection="1">
      <alignment horizontal="right" wrapText="1"/>
    </xf>
    <xf numFmtId="164" fontId="29" fillId="0" borderId="39" xfId="56" applyFont="1" applyBorder="1" applyAlignment="1" applyProtection="1">
      <alignment horizontal="center"/>
    </xf>
    <xf numFmtId="164" fontId="35" fillId="0" borderId="0" xfId="0" applyNumberFormat="1" applyFont="1" applyAlignment="1" applyProtection="1">
      <alignment horizontal="center" wrapText="1"/>
    </xf>
    <xf numFmtId="164" fontId="131" fillId="0" borderId="0" xfId="0" applyNumberFormat="1" applyFont="1" applyAlignment="1" applyProtection="1">
      <alignment horizontal="right"/>
    </xf>
    <xf numFmtId="164" fontId="131" fillId="0" borderId="0" xfId="0" applyNumberFormat="1" applyFont="1" applyAlignment="1">
      <alignment horizontal="right"/>
    </xf>
    <xf numFmtId="0" fontId="31" fillId="22" borderId="0" xfId="0" applyFont="1" applyFill="1" applyBorder="1" applyAlignment="1" applyProtection="1">
      <alignment horizontal="right"/>
      <protection locked="0"/>
    </xf>
    <xf numFmtId="164" fontId="35" fillId="0" borderId="0" xfId="0" applyNumberFormat="1" applyFont="1" applyAlignment="1">
      <alignment horizontal="left" vertical="center" wrapText="1"/>
    </xf>
    <xf numFmtId="164" fontId="35" fillId="0" borderId="0" xfId="0" applyNumberFormat="1" applyFont="1" applyAlignment="1" applyProtection="1">
      <alignment horizontal="left" wrapText="1"/>
    </xf>
    <xf numFmtId="0" fontId="0" fillId="0" borderId="90" xfId="0" applyBorder="1"/>
    <xf numFmtId="164" fontId="134" fillId="0" borderId="18" xfId="59" applyFont="1" applyFill="1" applyBorder="1" applyAlignment="1" applyProtection="1">
      <alignment vertical="center"/>
    </xf>
    <xf numFmtId="164" fontId="134" fillId="0" borderId="18" xfId="59" applyFont="1" applyFill="1" applyBorder="1" applyAlignment="1" applyProtection="1">
      <alignment horizontal="center" vertical="center"/>
    </xf>
    <xf numFmtId="164" fontId="134" fillId="0" borderId="26" xfId="59" applyFont="1" applyFill="1" applyBorder="1" applyAlignment="1" applyProtection="1">
      <alignment vertical="center"/>
    </xf>
    <xf numFmtId="0" fontId="134" fillId="0" borderId="26" xfId="0" applyFont="1" applyBorder="1" applyProtection="1"/>
    <xf numFmtId="0" fontId="134" fillId="0" borderId="26" xfId="0" applyFont="1" applyBorder="1"/>
    <xf numFmtId="164" fontId="135" fillId="0" borderId="14" xfId="59" applyFont="1" applyFill="1" applyBorder="1" applyAlignment="1" applyProtection="1">
      <alignment horizontal="left" vertical="center"/>
    </xf>
    <xf numFmtId="164" fontId="134" fillId="0" borderId="14" xfId="59" applyFont="1" applyFill="1" applyBorder="1" applyAlignment="1" applyProtection="1">
      <alignment vertical="center"/>
    </xf>
    <xf numFmtId="164" fontId="134" fillId="26" borderId="92" xfId="59" applyFont="1" applyFill="1" applyBorder="1" applyAlignment="1" applyProtection="1">
      <alignment vertical="center"/>
    </xf>
    <xf numFmtId="164" fontId="135" fillId="0" borderId="18" xfId="59" applyFont="1" applyFill="1" applyBorder="1" applyAlignment="1" applyProtection="1">
      <alignment vertical="center"/>
    </xf>
    <xf numFmtId="164" fontId="135" fillId="0" borderId="26" xfId="59" applyFont="1" applyFill="1" applyBorder="1" applyAlignment="1" applyProtection="1">
      <alignment vertical="center"/>
    </xf>
    <xf numFmtId="0" fontId="0" fillId="0" borderId="0" xfId="0" applyAlignment="1">
      <alignment horizontal="center"/>
    </xf>
    <xf numFmtId="0" fontId="0" fillId="0" borderId="19" xfId="0" applyFill="1" applyBorder="1" applyAlignment="1" applyProtection="1">
      <alignment horizontal="center"/>
    </xf>
    <xf numFmtId="0" fontId="0" fillId="0" borderId="22" xfId="0" applyFill="1" applyBorder="1" applyAlignment="1" applyProtection="1">
      <alignment horizontal="center"/>
    </xf>
    <xf numFmtId="0" fontId="0" fillId="20" borderId="0" xfId="0" applyFill="1"/>
    <xf numFmtId="0" fontId="137" fillId="20" borderId="0" xfId="0" applyFont="1" applyFill="1"/>
    <xf numFmtId="0" fontId="0" fillId="0" borderId="19" xfId="0" applyBorder="1" applyAlignment="1" applyProtection="1">
      <alignment horizontal="center" wrapText="1"/>
    </xf>
    <xf numFmtId="3" fontId="68" fillId="28" borderId="10" xfId="0" applyNumberFormat="1" applyFont="1" applyFill="1" applyBorder="1" applyAlignment="1" applyProtection="1">
      <alignment vertical="center"/>
      <protection locked="0"/>
    </xf>
    <xf numFmtId="3" fontId="68" fillId="28" borderId="10" xfId="0" applyNumberFormat="1" applyFont="1" applyFill="1" applyBorder="1" applyAlignment="1" applyProtection="1">
      <alignment horizontal="right" vertical="center"/>
      <protection locked="0"/>
    </xf>
    <xf numFmtId="3" fontId="3" fillId="28" borderId="10" xfId="0" applyNumberFormat="1" applyFont="1" applyFill="1" applyBorder="1" applyAlignment="1" applyProtection="1">
      <alignment vertical="center"/>
      <protection locked="0"/>
    </xf>
    <xf numFmtId="3" fontId="68" fillId="29" borderId="10" xfId="0" applyNumberFormat="1" applyFont="1" applyFill="1" applyBorder="1" applyAlignment="1" applyProtection="1">
      <alignment vertical="center"/>
      <protection locked="0"/>
    </xf>
    <xf numFmtId="3" fontId="3" fillId="29" borderId="10" xfId="0" applyNumberFormat="1" applyFont="1" applyFill="1" applyBorder="1" applyAlignment="1" applyProtection="1">
      <alignment vertical="center"/>
      <protection locked="0"/>
    </xf>
    <xf numFmtId="3" fontId="3" fillId="28" borderId="10" xfId="0" applyNumberFormat="1" applyFont="1" applyFill="1" applyBorder="1" applyAlignment="1" applyProtection="1">
      <alignment horizontal="right" vertical="center"/>
      <protection locked="0"/>
    </xf>
    <xf numFmtId="3" fontId="68" fillId="24" borderId="10" xfId="0" applyNumberFormat="1" applyFont="1" applyFill="1" applyBorder="1" applyAlignment="1" applyProtection="1">
      <alignment vertical="center"/>
    </xf>
    <xf numFmtId="0" fontId="68" fillId="0" borderId="93" xfId="0" applyFont="1" applyFill="1" applyBorder="1" applyAlignment="1" applyProtection="1">
      <alignment horizontal="center"/>
    </xf>
    <xf numFmtId="0" fontId="68" fillId="0" borderId="90" xfId="0" applyFont="1" applyFill="1" applyBorder="1" applyAlignment="1" applyProtection="1">
      <alignment horizontal="center"/>
    </xf>
    <xf numFmtId="164" fontId="134" fillId="25" borderId="94" xfId="59" applyFont="1" applyFill="1" applyBorder="1" applyAlignment="1" applyProtection="1">
      <alignment horizontal="center" vertical="center"/>
    </xf>
    <xf numFmtId="0" fontId="82" fillId="0" borderId="96" xfId="0" applyNumberFormat="1" applyFont="1" applyFill="1" applyBorder="1" applyAlignment="1" applyProtection="1">
      <alignment horizontal="center" vertical="center"/>
    </xf>
    <xf numFmtId="15" fontId="0" fillId="0" borderId="10" xfId="56" applyNumberFormat="1" applyFont="1" applyFill="1" applyBorder="1" applyAlignment="1" applyProtection="1">
      <alignment horizontal="center"/>
      <protection locked="0"/>
    </xf>
    <xf numFmtId="0" fontId="36" fillId="0" borderId="10" xfId="0" applyFont="1" applyBorder="1" applyAlignment="1" applyProtection="1">
      <alignment horizontal="center" vertical="center" wrapText="1"/>
    </xf>
    <xf numFmtId="3" fontId="139" fillId="0" borderId="42" xfId="0" applyNumberFormat="1" applyFont="1" applyFill="1" applyBorder="1" applyAlignment="1" applyProtection="1">
      <alignment horizontal="center" vertical="center" wrapText="1"/>
      <protection locked="0"/>
    </xf>
    <xf numFmtId="49" fontId="139" fillId="0" borderId="10" xfId="0" applyNumberFormat="1" applyFont="1" applyFill="1" applyBorder="1" applyAlignment="1" applyProtection="1">
      <alignment horizontal="center" vertical="center"/>
      <protection locked="0"/>
    </xf>
    <xf numFmtId="3" fontId="139" fillId="35" borderId="42" xfId="0" applyNumberFormat="1" applyFont="1" applyFill="1" applyBorder="1" applyAlignment="1" applyProtection="1">
      <alignment horizontal="center" vertical="center" wrapText="1"/>
      <protection locked="0"/>
    </xf>
    <xf numFmtId="49" fontId="139" fillId="35" borderId="42" xfId="0" applyNumberFormat="1" applyFont="1" applyFill="1" applyBorder="1" applyAlignment="1" applyProtection="1">
      <alignment horizontal="center" vertical="center" wrapText="1"/>
      <protection locked="0"/>
    </xf>
    <xf numFmtId="49" fontId="139" fillId="35" borderId="10" xfId="0" applyNumberFormat="1" applyFont="1" applyFill="1" applyBorder="1" applyAlignment="1" applyProtection="1">
      <alignment horizontal="center" vertical="center" wrapText="1"/>
      <protection locked="0"/>
    </xf>
    <xf numFmtId="49" fontId="139" fillId="35" borderId="10" xfId="0" applyNumberFormat="1" applyFont="1" applyFill="1" applyBorder="1" applyAlignment="1" applyProtection="1">
      <alignment horizontal="center" vertical="center"/>
      <protection locked="0"/>
    </xf>
    <xf numFmtId="9" fontId="142" fillId="27" borderId="10" xfId="61" applyFont="1" applyFill="1" applyBorder="1" applyAlignment="1" applyProtection="1">
      <alignment horizontal="center" vertical="center" wrapText="1"/>
    </xf>
    <xf numFmtId="14" fontId="0" fillId="0" borderId="10" xfId="56" applyNumberFormat="1" applyFont="1" applyFill="1" applyBorder="1" applyAlignment="1" applyProtection="1">
      <alignment horizontal="center"/>
      <protection locked="0"/>
    </xf>
    <xf numFmtId="1" fontId="22" fillId="0" borderId="46" xfId="0" applyNumberFormat="1" applyFont="1" applyFill="1" applyBorder="1" applyAlignment="1" applyProtection="1">
      <alignment horizontal="center"/>
      <protection locked="0"/>
    </xf>
    <xf numFmtId="1" fontId="0" fillId="0" borderId="46" xfId="0" applyNumberFormat="1" applyFill="1" applyBorder="1" applyAlignment="1" applyProtection="1">
      <alignment horizontal="center"/>
      <protection locked="0"/>
    </xf>
    <xf numFmtId="15" fontId="27" fillId="0" borderId="91" xfId="0" applyNumberFormat="1" applyFont="1" applyFill="1" applyBorder="1" applyAlignment="1" applyProtection="1">
      <alignment horizontal="center"/>
    </xf>
    <xf numFmtId="0" fontId="0" fillId="0" borderId="0" xfId="0" applyFill="1" applyProtection="1"/>
    <xf numFmtId="49" fontId="116" fillId="0" borderId="70" xfId="0" applyNumberFormat="1" applyFont="1" applyFill="1" applyBorder="1" applyAlignment="1" applyProtection="1">
      <alignment wrapText="1"/>
      <protection locked="0"/>
    </xf>
    <xf numFmtId="49" fontId="116" fillId="0" borderId="70" xfId="0" applyNumberFormat="1" applyFont="1" applyFill="1" applyBorder="1" applyAlignment="1" applyProtection="1">
      <protection locked="0"/>
    </xf>
    <xf numFmtId="0" fontId="35" fillId="0" borderId="72" xfId="0" applyFont="1" applyBorder="1" applyAlignment="1" applyProtection="1"/>
    <xf numFmtId="0" fontId="35" fillId="0" borderId="0" xfId="0" applyFont="1"/>
    <xf numFmtId="0" fontId="0" fillId="0" borderId="0" xfId="0" applyAlignment="1">
      <alignment wrapText="1"/>
    </xf>
    <xf numFmtId="0" fontId="35" fillId="0" borderId="10" xfId="0" applyFont="1" applyBorder="1" applyAlignment="1">
      <alignment wrapText="1"/>
    </xf>
    <xf numFmtId="0" fontId="35" fillId="0" borderId="10" xfId="0" applyFont="1" applyBorder="1"/>
    <xf numFmtId="0" fontId="35" fillId="0" borderId="93" xfId="0" applyFont="1" applyBorder="1" applyAlignment="1">
      <alignment wrapText="1"/>
    </xf>
    <xf numFmtId="0" fontId="35" fillId="0" borderId="93" xfId="0" applyFont="1" applyBorder="1"/>
    <xf numFmtId="0" fontId="35" fillId="0" borderId="38" xfId="0" applyFont="1" applyBorder="1" applyAlignment="1">
      <alignment wrapText="1"/>
    </xf>
    <xf numFmtId="0" fontId="0" fillId="0" borderId="51" xfId="0" applyBorder="1"/>
    <xf numFmtId="0" fontId="35" fillId="0" borderId="49" xfId="0" applyFont="1" applyBorder="1" applyAlignment="1">
      <alignment wrapText="1"/>
    </xf>
    <xf numFmtId="0" fontId="35" fillId="0" borderId="50" xfId="0" applyFont="1" applyBorder="1"/>
    <xf numFmtId="0" fontId="149" fillId="0" borderId="52" xfId="0" applyFont="1" applyBorder="1"/>
    <xf numFmtId="0" fontId="149" fillId="0" borderId="58" xfId="0" applyFont="1" applyBorder="1"/>
    <xf numFmtId="0" fontId="149" fillId="0" borderId="53" xfId="0" applyFont="1" applyBorder="1"/>
    <xf numFmtId="0" fontId="0" fillId="0" borderId="235" xfId="0" applyBorder="1"/>
    <xf numFmtId="3" fontId="0" fillId="0" borderId="0" xfId="0" applyNumberFormat="1"/>
    <xf numFmtId="3" fontId="29" fillId="26" borderId="10" xfId="62" applyNumberFormat="1" applyFont="1" applyFill="1" applyBorder="1" applyAlignment="1" applyProtection="1">
      <protection locked="0"/>
    </xf>
    <xf numFmtId="3" fontId="29" fillId="26" borderId="10" xfId="62" applyNumberFormat="1" applyFont="1" applyFill="1" applyBorder="1" applyProtection="1">
      <protection locked="0"/>
    </xf>
    <xf numFmtId="0" fontId="29" fillId="0" borderId="10" xfId="0" applyFont="1" applyBorder="1"/>
    <xf numFmtId="3" fontId="29" fillId="0" borderId="10" xfId="0" applyNumberFormat="1" applyFont="1" applyBorder="1"/>
    <xf numFmtId="49" fontId="148" fillId="0" borderId="10" xfId="0" applyNumberFormat="1" applyFont="1" applyFill="1" applyBorder="1" applyAlignment="1" applyProtection="1">
      <alignment wrapText="1"/>
      <protection locked="0"/>
    </xf>
    <xf numFmtId="49" fontId="148" fillId="0" borderId="10" xfId="0" applyNumberFormat="1" applyFont="1" applyFill="1" applyBorder="1" applyAlignment="1" applyProtection="1">
      <protection locked="0"/>
    </xf>
    <xf numFmtId="0" fontId="143" fillId="0" borderId="10" xfId="0" applyFont="1" applyBorder="1" applyAlignment="1" applyProtection="1"/>
    <xf numFmtId="3" fontId="143" fillId="0" borderId="10" xfId="0" applyNumberFormat="1" applyFont="1" applyBorder="1" applyProtection="1"/>
    <xf numFmtId="0" fontId="143" fillId="0" borderId="10" xfId="0" applyFont="1" applyBorder="1"/>
    <xf numFmtId="2" fontId="0" fillId="0" borderId="0" xfId="0" applyNumberFormat="1"/>
    <xf numFmtId="3" fontId="0" fillId="0" borderId="0" xfId="0" quotePrefix="1" applyNumberFormat="1" applyProtection="1"/>
    <xf numFmtId="0" fontId="26" fillId="0" borderId="130" xfId="0" applyFont="1" applyBorder="1" applyAlignment="1" applyProtection="1">
      <alignment vertical="distributed"/>
    </xf>
    <xf numFmtId="15" fontId="28" fillId="0" borderId="236" xfId="0" applyNumberFormat="1" applyFont="1" applyFill="1" applyBorder="1" applyAlignment="1" applyProtection="1">
      <alignment horizontal="center" vertical="center" wrapText="1"/>
    </xf>
    <xf numFmtId="15" fontId="28" fillId="0" borderId="237" xfId="0" applyNumberFormat="1" applyFont="1" applyFill="1" applyBorder="1" applyAlignment="1" applyProtection="1">
      <alignment horizontal="center" vertical="center" wrapText="1"/>
    </xf>
    <xf numFmtId="0" fontId="7" fillId="0" borderId="49" xfId="0" applyFont="1" applyBorder="1" applyAlignment="1" applyProtection="1"/>
    <xf numFmtId="0" fontId="7" fillId="0" borderId="52" xfId="0" applyFont="1" applyBorder="1" applyAlignment="1" applyProtection="1"/>
    <xf numFmtId="3" fontId="7" fillId="0" borderId="50" xfId="62" applyNumberFormat="1" applyFont="1" applyFill="1" applyBorder="1" applyAlignment="1" applyProtection="1"/>
    <xf numFmtId="3" fontId="7" fillId="0" borderId="53" xfId="62" applyNumberFormat="1" applyFont="1" applyFill="1" applyBorder="1" applyAlignment="1" applyProtection="1"/>
    <xf numFmtId="0" fontId="0" fillId="0" borderId="38" xfId="0" applyFill="1" applyBorder="1" applyProtection="1"/>
    <xf numFmtId="0" fontId="0" fillId="0" borderId="65" xfId="0" applyFill="1" applyBorder="1" applyAlignment="1" applyProtection="1">
      <alignment horizontal="center"/>
    </xf>
    <xf numFmtId="0" fontId="0" fillId="0" borderId="54" xfId="0" applyFill="1" applyBorder="1" applyAlignment="1" applyProtection="1">
      <alignment horizontal="center"/>
    </xf>
    <xf numFmtId="0" fontId="0" fillId="0" borderId="49" xfId="0" applyFill="1" applyBorder="1" applyAlignment="1" applyProtection="1">
      <alignment horizontal="center" wrapText="1"/>
    </xf>
    <xf numFmtId="0" fontId="64" fillId="0" borderId="42" xfId="0" applyFont="1" applyBorder="1" applyAlignment="1" applyProtection="1">
      <alignment horizontal="left" vertical="center" wrapText="1"/>
      <protection locked="0"/>
    </xf>
    <xf numFmtId="0" fontId="64" fillId="0" borderId="43" xfId="0" applyFont="1" applyBorder="1" applyAlignment="1" applyProtection="1">
      <alignment horizontal="left" vertical="center" wrapText="1"/>
      <protection locked="0"/>
    </xf>
    <xf numFmtId="0" fontId="64" fillId="0" borderId="44" xfId="0" applyFont="1" applyBorder="1" applyAlignment="1" applyProtection="1">
      <alignment horizontal="left" vertical="center" wrapText="1"/>
      <protection locked="0"/>
    </xf>
    <xf numFmtId="3" fontId="3" fillId="28" borderId="10" xfId="0" applyNumberFormat="1" applyFont="1" applyFill="1" applyBorder="1" applyAlignment="1" applyProtection="1">
      <alignment horizontal="right" vertical="center" wrapText="1"/>
      <protection locked="0"/>
    </xf>
    <xf numFmtId="3" fontId="3" fillId="23" borderId="10" xfId="0" applyNumberFormat="1" applyFont="1" applyFill="1" applyBorder="1" applyAlignment="1" applyProtection="1">
      <alignment vertical="center" wrapText="1"/>
      <protection locked="0"/>
    </xf>
    <xf numFmtId="3" fontId="3" fillId="22" borderId="10" xfId="0" applyNumberFormat="1" applyFont="1" applyFill="1" applyBorder="1" applyAlignment="1" applyProtection="1">
      <alignment vertical="center" wrapText="1"/>
      <protection locked="0"/>
    </xf>
    <xf numFmtId="49" fontId="0" fillId="35" borderId="10" xfId="0" applyNumberFormat="1" applyFill="1" applyBorder="1" applyAlignment="1" applyProtection="1">
      <alignment horizontal="left"/>
      <protection locked="0"/>
    </xf>
    <xf numFmtId="49" fontId="0" fillId="0" borderId="10" xfId="0" applyNumberFormat="1" applyFill="1" applyBorder="1" applyProtection="1">
      <protection locked="0"/>
    </xf>
    <xf numFmtId="49" fontId="147" fillId="0" borderId="10" xfId="0" applyNumberFormat="1" applyFont="1" applyFill="1" applyBorder="1" applyProtection="1">
      <protection locked="0"/>
    </xf>
    <xf numFmtId="4" fontId="29" fillId="26" borderId="60" xfId="0" applyNumberFormat="1" applyFont="1" applyFill="1" applyBorder="1" applyAlignment="1" applyProtection="1">
      <protection locked="0"/>
    </xf>
    <xf numFmtId="4" fontId="2" fillId="37" borderId="69" xfId="62" applyNumberFormat="1" applyFont="1" applyFill="1" applyBorder="1" applyAlignment="1" applyProtection="1">
      <protection locked="0"/>
    </xf>
    <xf numFmtId="4" fontId="2" fillId="37" borderId="69" xfId="62" applyNumberFormat="1" applyFont="1" applyFill="1" applyBorder="1" applyProtection="1">
      <protection locked="0"/>
    </xf>
    <xf numFmtId="15" fontId="27" fillId="0" borderId="54" xfId="0" applyNumberFormat="1" applyFont="1" applyFill="1" applyBorder="1" applyAlignment="1" applyProtection="1"/>
    <xf numFmtId="15" fontId="27" fillId="0" borderId="216" xfId="0" applyNumberFormat="1" applyFont="1" applyFill="1" applyBorder="1" applyAlignment="1" applyProtection="1">
      <alignment horizontal="center"/>
    </xf>
    <xf numFmtId="0" fontId="27" fillId="0" borderId="49" xfId="0" applyFont="1" applyFill="1" applyBorder="1" applyProtection="1"/>
    <xf numFmtId="0" fontId="27" fillId="0" borderId="52" xfId="0" applyFont="1" applyFill="1" applyBorder="1" applyProtection="1"/>
    <xf numFmtId="0" fontId="0" fillId="0" borderId="58" xfId="0" applyBorder="1"/>
    <xf numFmtId="15" fontId="28" fillId="0" borderId="108" xfId="0" applyNumberFormat="1" applyFont="1" applyFill="1" applyBorder="1" applyAlignment="1" applyProtection="1">
      <alignment horizontal="center" vertical="center" wrapText="1"/>
    </xf>
    <xf numFmtId="3" fontId="0" fillId="36" borderId="10" xfId="0" applyNumberFormat="1" applyFill="1" applyBorder="1" applyAlignment="1" applyProtection="1">
      <alignment horizontal="right" wrapText="1"/>
      <protection locked="0"/>
    </xf>
    <xf numFmtId="3" fontId="0" fillId="26" borderId="71" xfId="62" applyNumberFormat="1" applyFont="1" applyFill="1" applyBorder="1" applyProtection="1">
      <protection locked="0"/>
    </xf>
    <xf numFmtId="49" fontId="152" fillId="38" borderId="42" xfId="0" applyNumberFormat="1" applyFont="1" applyFill="1" applyBorder="1" applyAlignment="1" applyProtection="1">
      <alignment horizontal="center" vertical="center" wrapText="1"/>
    </xf>
    <xf numFmtId="3" fontId="153" fillId="0" borderId="10" xfId="0" applyNumberFormat="1" applyFont="1" applyFill="1" applyBorder="1" applyAlignment="1" applyProtection="1"/>
    <xf numFmtId="3" fontId="153" fillId="0" borderId="59" xfId="0" applyNumberFormat="1" applyFont="1" applyFill="1" applyBorder="1" applyAlignment="1" applyProtection="1"/>
    <xf numFmtId="3" fontId="153" fillId="26" borderId="60" xfId="0" applyNumberFormat="1" applyFont="1" applyFill="1" applyBorder="1" applyAlignment="1" applyProtection="1">
      <protection locked="0"/>
    </xf>
    <xf numFmtId="4" fontId="153" fillId="26" borderId="60" xfId="0" applyNumberFormat="1" applyFont="1" applyFill="1" applyBorder="1" applyAlignment="1" applyProtection="1">
      <protection locked="0"/>
    </xf>
    <xf numFmtId="164" fontId="29" fillId="26" borderId="60" xfId="62" applyFont="1" applyFill="1" applyBorder="1" applyAlignment="1" applyProtection="1">
      <protection locked="0"/>
    </xf>
    <xf numFmtId="164" fontId="29" fillId="0" borderId="10" xfId="62" applyFont="1" applyFill="1" applyBorder="1" applyAlignment="1" applyProtection="1"/>
    <xf numFmtId="164" fontId="29" fillId="0" borderId="59" xfId="62" applyFont="1" applyFill="1" applyBorder="1" applyAlignment="1" applyProtection="1"/>
    <xf numFmtId="9" fontId="139" fillId="0" borderId="42" xfId="0" applyNumberFormat="1" applyFont="1" applyFill="1" applyBorder="1" applyAlignment="1" applyProtection="1">
      <alignment horizontal="center" vertical="center" wrapText="1"/>
      <protection locked="0"/>
    </xf>
    <xf numFmtId="9" fontId="3" fillId="22" borderId="10" xfId="0" applyNumberFormat="1" applyFont="1" applyFill="1" applyBorder="1" applyAlignment="1" applyProtection="1">
      <alignment vertical="center"/>
      <protection locked="0"/>
    </xf>
    <xf numFmtId="0" fontId="139" fillId="0" borderId="42" xfId="0" applyNumberFormat="1" applyFont="1" applyFill="1" applyBorder="1" applyAlignment="1" applyProtection="1">
      <alignment horizontal="center" vertical="center" wrapText="1"/>
      <protection locked="0"/>
    </xf>
    <xf numFmtId="9" fontId="68" fillId="22" borderId="10" xfId="0" applyNumberFormat="1" applyFont="1" applyFill="1" applyBorder="1" applyAlignment="1" applyProtection="1">
      <alignment vertical="center"/>
      <protection locked="0"/>
    </xf>
    <xf numFmtId="9" fontId="68" fillId="29" borderId="10" xfId="0" applyNumberFormat="1" applyFont="1" applyFill="1" applyBorder="1" applyAlignment="1" applyProtection="1">
      <alignment vertical="center"/>
      <protection locked="0"/>
    </xf>
    <xf numFmtId="9" fontId="68" fillId="28" borderId="10" xfId="0" applyNumberFormat="1" applyFont="1" applyFill="1" applyBorder="1" applyAlignment="1" applyProtection="1">
      <alignment horizontal="right" vertical="center"/>
      <protection locked="0"/>
    </xf>
    <xf numFmtId="164" fontId="29" fillId="0" borderId="0" xfId="0" applyNumberFormat="1" applyFont="1" applyAlignment="1" applyProtection="1">
      <alignment horizontal="right"/>
    </xf>
    <xf numFmtId="164" fontId="15" fillId="0" borderId="0" xfId="0" applyNumberFormat="1" applyFont="1" applyAlignment="1" applyProtection="1">
      <alignment horizontal="center"/>
    </xf>
    <xf numFmtId="49" fontId="27" fillId="0" borderId="70" xfId="0" applyNumberFormat="1" applyFont="1" applyFill="1" applyBorder="1" applyAlignment="1" applyProtection="1">
      <alignment horizontal="left" wrapText="1"/>
      <protection locked="0"/>
    </xf>
    <xf numFmtId="49" fontId="27" fillId="0" borderId="70" xfId="0" applyNumberFormat="1" applyFont="1" applyFill="1" applyBorder="1" applyAlignment="1" applyProtection="1">
      <alignment vertical="top" wrapText="1"/>
      <protection locked="0"/>
    </xf>
    <xf numFmtId="3" fontId="0" fillId="0" borderId="73" xfId="0" applyNumberFormat="1" applyFill="1" applyBorder="1" applyProtection="1"/>
    <xf numFmtId="3" fontId="22" fillId="26" borderId="10" xfId="62" applyNumberFormat="1" applyFont="1" applyFill="1" applyBorder="1" applyAlignment="1" applyProtection="1">
      <protection locked="0"/>
    </xf>
    <xf numFmtId="3" fontId="22" fillId="26" borderId="245" xfId="62" applyNumberFormat="1" applyFont="1" applyFill="1" applyBorder="1" applyAlignment="1" applyProtection="1">
      <protection locked="0"/>
    </xf>
    <xf numFmtId="1" fontId="0" fillId="26" borderId="10" xfId="0" applyNumberFormat="1" applyFill="1" applyBorder="1" applyAlignment="1" applyProtection="1">
      <alignment horizontal="center"/>
      <protection locked="0"/>
    </xf>
    <xf numFmtId="166" fontId="2" fillId="26" borderId="246" xfId="62" applyNumberFormat="1" applyFont="1" applyFill="1" applyBorder="1" applyAlignment="1" applyProtection="1">
      <alignment horizontal="center"/>
      <protection locked="0"/>
    </xf>
    <xf numFmtId="1" fontId="0" fillId="26" borderId="59" xfId="0" applyNumberFormat="1" applyFill="1" applyBorder="1" applyAlignment="1" applyProtection="1">
      <alignment horizontal="center"/>
      <protection locked="0"/>
    </xf>
    <xf numFmtId="0" fontId="0" fillId="42" borderId="46" xfId="0" applyNumberFormat="1" applyFill="1" applyBorder="1" applyAlignment="1" applyProtection="1">
      <alignment horizontal="center"/>
      <protection locked="0"/>
    </xf>
    <xf numFmtId="0" fontId="0" fillId="42" borderId="23" xfId="0" applyNumberFormat="1" applyFill="1" applyBorder="1" applyAlignment="1" applyProtection="1">
      <alignment horizontal="center"/>
    </xf>
    <xf numFmtId="164" fontId="154" fillId="0" borderId="26" xfId="59" applyFont="1" applyFill="1" applyBorder="1" applyAlignment="1" applyProtection="1">
      <alignment vertical="center"/>
    </xf>
    <xf numFmtId="164" fontId="155" fillId="0" borderId="26" xfId="59" applyFont="1" applyFill="1" applyBorder="1" applyAlignment="1" applyProtection="1">
      <alignment vertical="center"/>
    </xf>
    <xf numFmtId="0" fontId="155" fillId="0" borderId="26" xfId="0" applyFont="1" applyBorder="1" applyProtection="1"/>
    <xf numFmtId="0" fontId="155" fillId="0" borderId="26" xfId="0" applyFont="1" applyBorder="1"/>
    <xf numFmtId="0" fontId="155" fillId="22" borderId="95" xfId="0" applyFont="1" applyFill="1" applyBorder="1"/>
    <xf numFmtId="0" fontId="156" fillId="0" borderId="10" xfId="0" applyFont="1" applyFill="1" applyBorder="1" applyAlignment="1" applyProtection="1">
      <alignment horizontal="center"/>
    </xf>
    <xf numFmtId="3" fontId="156" fillId="22" borderId="10" xfId="0" applyNumberFormat="1" applyFont="1" applyFill="1" applyBorder="1" applyAlignment="1" applyProtection="1">
      <alignment vertical="center"/>
      <protection locked="0"/>
    </xf>
    <xf numFmtId="3" fontId="156" fillId="22" borderId="10" xfId="0" applyNumberFormat="1" applyFont="1" applyFill="1" applyBorder="1" applyAlignment="1" applyProtection="1">
      <alignment horizontal="right" vertical="center"/>
      <protection locked="0"/>
    </xf>
    <xf numFmtId="3" fontId="156" fillId="22" borderId="10" xfId="0" applyNumberFormat="1" applyFont="1" applyFill="1" applyBorder="1" applyAlignment="1" applyProtection="1">
      <alignment horizontal="right" vertical="center" wrapText="1"/>
      <protection locked="0"/>
    </xf>
    <xf numFmtId="3" fontId="156" fillId="22" borderId="27" xfId="0" applyNumberFormat="1" applyFont="1" applyFill="1" applyBorder="1" applyAlignment="1" applyProtection="1">
      <alignment vertical="center"/>
      <protection locked="0"/>
    </xf>
    <xf numFmtId="0" fontId="156" fillId="24" borderId="10" xfId="0" applyFont="1" applyFill="1" applyBorder="1" applyAlignment="1" applyProtection="1">
      <alignment horizontal="center"/>
    </xf>
    <xf numFmtId="3" fontId="156" fillId="28" borderId="10" xfId="0" applyNumberFormat="1" applyFont="1" applyFill="1" applyBorder="1" applyAlignment="1" applyProtection="1">
      <alignment vertical="center"/>
      <protection locked="0"/>
    </xf>
    <xf numFmtId="3" fontId="156" fillId="23" borderId="10" xfId="0" applyNumberFormat="1" applyFont="1" applyFill="1" applyBorder="1" applyAlignment="1" applyProtection="1">
      <alignment vertical="center"/>
      <protection locked="0"/>
    </xf>
    <xf numFmtId="3" fontId="156" fillId="23" borderId="10" xfId="0" applyNumberFormat="1" applyFont="1" applyFill="1" applyBorder="1" applyAlignment="1" applyProtection="1">
      <alignment horizontal="right" vertical="center"/>
      <protection locked="0"/>
    </xf>
    <xf numFmtId="3" fontId="156" fillId="23" borderId="10" xfId="0" applyNumberFormat="1" applyFont="1" applyFill="1" applyBorder="1" applyAlignment="1" applyProtection="1">
      <alignment horizontal="right" vertical="center" wrapText="1"/>
      <protection locked="0"/>
    </xf>
    <xf numFmtId="3" fontId="156" fillId="23" borderId="27" xfId="0" applyNumberFormat="1" applyFont="1" applyFill="1" applyBorder="1" applyAlignment="1" applyProtection="1">
      <alignment vertical="center"/>
      <protection locked="0"/>
    </xf>
    <xf numFmtId="1" fontId="156" fillId="22" borderId="10" xfId="0" applyNumberFormat="1" applyFont="1" applyFill="1" applyBorder="1" applyAlignment="1" applyProtection="1">
      <alignment vertical="center"/>
      <protection locked="0"/>
    </xf>
    <xf numFmtId="3" fontId="156" fillId="28" borderId="10" xfId="0" applyNumberFormat="1" applyFont="1" applyFill="1" applyBorder="1" applyAlignment="1" applyProtection="1">
      <alignment horizontal="right" vertical="center"/>
      <protection locked="0"/>
    </xf>
    <xf numFmtId="9" fontId="156" fillId="28" borderId="10" xfId="0" applyNumberFormat="1" applyFont="1" applyFill="1" applyBorder="1" applyAlignment="1" applyProtection="1">
      <alignment horizontal="right" vertical="center"/>
      <protection locked="0"/>
    </xf>
    <xf numFmtId="3" fontId="156" fillId="28" borderId="10" xfId="0" applyNumberFormat="1" applyFont="1" applyFill="1" applyBorder="1" applyAlignment="1" applyProtection="1">
      <alignment horizontal="right" vertical="center" wrapText="1"/>
      <protection locked="0"/>
    </xf>
    <xf numFmtId="3" fontId="156" fillId="28" borderId="27" xfId="0" applyNumberFormat="1" applyFont="1" applyFill="1" applyBorder="1" applyAlignment="1" applyProtection="1">
      <alignment vertical="center"/>
      <protection locked="0"/>
    </xf>
    <xf numFmtId="3" fontId="156" fillId="29" borderId="10" xfId="0" applyNumberFormat="1" applyFont="1" applyFill="1" applyBorder="1" applyAlignment="1" applyProtection="1">
      <alignment vertical="center"/>
      <protection locked="0"/>
    </xf>
    <xf numFmtId="3" fontId="156" fillId="29" borderId="10" xfId="0" applyNumberFormat="1" applyFont="1" applyFill="1" applyBorder="1" applyAlignment="1" applyProtection="1">
      <alignment horizontal="right" vertical="center"/>
      <protection locked="0"/>
    </xf>
    <xf numFmtId="3" fontId="156" fillId="29" borderId="10" xfId="0" applyNumberFormat="1" applyFont="1" applyFill="1" applyBorder="1" applyAlignment="1" applyProtection="1">
      <alignment horizontal="right" vertical="center" wrapText="1"/>
      <protection locked="0"/>
    </xf>
    <xf numFmtId="3" fontId="156" fillId="29" borderId="27" xfId="0" applyNumberFormat="1" applyFont="1" applyFill="1" applyBorder="1" applyAlignment="1" applyProtection="1">
      <alignment vertical="center"/>
      <protection locked="0"/>
    </xf>
    <xf numFmtId="3" fontId="156" fillId="28" borderId="27" xfId="0" applyNumberFormat="1" applyFont="1" applyFill="1" applyBorder="1" applyAlignment="1" applyProtection="1">
      <alignment horizontal="right" vertical="center"/>
      <protection locked="0"/>
    </xf>
    <xf numFmtId="9" fontId="156" fillId="29" borderId="10" xfId="0" applyNumberFormat="1" applyFont="1" applyFill="1" applyBorder="1" applyAlignment="1" applyProtection="1">
      <alignment horizontal="right" vertical="center"/>
      <protection locked="0"/>
    </xf>
    <xf numFmtId="3" fontId="156" fillId="0" borderId="10" xfId="0" applyNumberFormat="1" applyFont="1" applyFill="1" applyBorder="1" applyAlignment="1" applyProtection="1">
      <alignment vertical="center"/>
    </xf>
    <xf numFmtId="3" fontId="156" fillId="0" borderId="10" xfId="0" applyNumberFormat="1" applyFont="1" applyFill="1" applyBorder="1" applyAlignment="1" applyProtection="1">
      <alignment horizontal="right" vertical="center"/>
    </xf>
    <xf numFmtId="3" fontId="156" fillId="24" borderId="10" xfId="0" applyNumberFormat="1" applyFont="1" applyFill="1" applyBorder="1" applyAlignment="1" applyProtection="1">
      <alignment vertical="center"/>
    </xf>
    <xf numFmtId="3" fontId="156" fillId="24" borderId="10" xfId="0" applyNumberFormat="1" applyFont="1" applyFill="1" applyBorder="1" applyAlignment="1" applyProtection="1">
      <alignment horizontal="right" vertical="center"/>
    </xf>
    <xf numFmtId="3" fontId="156" fillId="0" borderId="55" xfId="0" applyNumberFormat="1" applyFont="1" applyFill="1" applyBorder="1" applyAlignment="1" applyProtection="1">
      <alignment vertical="center"/>
    </xf>
    <xf numFmtId="9" fontId="156" fillId="29" borderId="10" xfId="0" applyNumberFormat="1" applyFont="1" applyFill="1" applyBorder="1" applyAlignment="1" applyProtection="1">
      <alignment vertical="center"/>
      <protection locked="0"/>
    </xf>
    <xf numFmtId="165" fontId="15" fillId="42" borderId="67" xfId="0" applyNumberFormat="1" applyFont="1" applyFill="1" applyBorder="1" applyAlignment="1" applyProtection="1">
      <alignment horizontal="center"/>
      <protection locked="0"/>
    </xf>
    <xf numFmtId="0" fontId="0" fillId="0" borderId="24" xfId="0" applyBorder="1" applyAlignment="1" applyProtection="1">
      <alignment horizontal="center" vertical="center"/>
    </xf>
    <xf numFmtId="0" fontId="0" fillId="42" borderId="23" xfId="0" applyNumberFormat="1" applyFill="1" applyBorder="1" applyAlignment="1" applyProtection="1">
      <alignment horizontal="center"/>
      <protection locked="0"/>
    </xf>
    <xf numFmtId="1" fontId="0" fillId="25" borderId="46" xfId="0" applyNumberFormat="1" applyFill="1" applyBorder="1" applyAlignment="1" applyProtection="1">
      <alignment horizontal="center"/>
      <protection locked="0"/>
    </xf>
    <xf numFmtId="1" fontId="0" fillId="42" borderId="21" xfId="0" applyNumberFormat="1" applyFill="1" applyBorder="1" applyAlignment="1" applyProtection="1">
      <alignment horizontal="center"/>
    </xf>
    <xf numFmtId="0" fontId="31" fillId="22" borderId="0" xfId="0" applyFont="1" applyFill="1" applyBorder="1" applyAlignment="1" applyProtection="1">
      <alignment horizontal="center" wrapText="1"/>
      <protection locked="0"/>
    </xf>
    <xf numFmtId="0" fontId="31" fillId="22" borderId="0" xfId="0" applyFont="1" applyFill="1" applyBorder="1" applyAlignment="1" applyProtection="1">
      <alignment horizontal="left" wrapText="1"/>
      <protection locked="0"/>
    </xf>
    <xf numFmtId="15" fontId="143" fillId="0" borderId="0" xfId="0" applyNumberFormat="1" applyFont="1" applyAlignment="1" applyProtection="1">
      <alignment horizontal="center"/>
    </xf>
    <xf numFmtId="0" fontId="35" fillId="0" borderId="10" xfId="0" applyFont="1" applyBorder="1" applyAlignment="1" applyProtection="1">
      <alignment horizontal="center" vertical="center" wrapText="1"/>
    </xf>
    <xf numFmtId="9" fontId="158" fillId="27" borderId="10" xfId="61" applyFont="1" applyFill="1" applyBorder="1" applyAlignment="1" applyProtection="1">
      <alignment horizontal="center" vertical="center" wrapText="1"/>
    </xf>
    <xf numFmtId="3" fontId="2" fillId="0" borderId="10" xfId="0" applyNumberFormat="1" applyFont="1" applyBorder="1" applyAlignment="1" applyProtection="1">
      <alignment vertical="center" wrapText="1"/>
    </xf>
    <xf numFmtId="9" fontId="22" fillId="20" borderId="10" xfId="0" applyNumberFormat="1" applyFont="1" applyFill="1" applyBorder="1" applyAlignment="1" applyProtection="1">
      <alignment horizontal="left" vertical="center" wrapText="1"/>
    </xf>
    <xf numFmtId="3" fontId="22" fillId="20" borderId="10" xfId="0" applyNumberFormat="1" applyFont="1" applyFill="1" applyBorder="1" applyAlignment="1" applyProtection="1">
      <alignment vertical="center" wrapText="1"/>
    </xf>
    <xf numFmtId="9" fontId="16" fillId="20" borderId="0" xfId="61" applyFont="1" applyFill="1" applyBorder="1"/>
    <xf numFmtId="3" fontId="22" fillId="20" borderId="10" xfId="0" applyNumberFormat="1" applyFont="1" applyFill="1" applyBorder="1" applyAlignment="1" applyProtection="1">
      <alignment horizontal="left" vertical="center" wrapText="1"/>
    </xf>
    <xf numFmtId="0" fontId="110" fillId="22" borderId="0" xfId="0" applyFont="1" applyFill="1" applyBorder="1" applyAlignment="1" applyProtection="1">
      <alignment horizontal="right" vertical="top"/>
      <protection locked="0"/>
    </xf>
    <xf numFmtId="164" fontId="29" fillId="0" borderId="0" xfId="0" applyNumberFormat="1" applyFont="1" applyAlignment="1" applyProtection="1">
      <alignment horizontal="right" vertical="top"/>
    </xf>
    <xf numFmtId="164" fontId="33" fillId="0" borderId="0" xfId="0" applyNumberFormat="1" applyFont="1" applyAlignment="1" applyProtection="1">
      <alignment horizontal="center" vertical="top"/>
    </xf>
    <xf numFmtId="0" fontId="29" fillId="0" borderId="0" xfId="0" applyFont="1" applyAlignment="1" applyProtection="1">
      <alignment vertical="top"/>
    </xf>
    <xf numFmtId="15" fontId="29" fillId="0" borderId="0" xfId="0" applyNumberFormat="1" applyFont="1" applyAlignment="1" applyProtection="1">
      <alignment horizontal="center" vertical="top"/>
    </xf>
    <xf numFmtId="0" fontId="29" fillId="0" borderId="0" xfId="0" applyFont="1" applyAlignment="1">
      <alignment vertical="top"/>
    </xf>
    <xf numFmtId="0" fontId="31" fillId="22" borderId="106" xfId="0" applyFont="1" applyFill="1" applyBorder="1" applyAlignment="1" applyProtection="1">
      <alignment horizontal="left" vertical="top"/>
      <protection locked="0"/>
    </xf>
    <xf numFmtId="0" fontId="159" fillId="22" borderId="106" xfId="0" applyFont="1" applyFill="1" applyBorder="1" applyAlignment="1" applyProtection="1">
      <alignment horizontal="left" vertical="top" wrapText="1"/>
      <protection locked="0"/>
    </xf>
    <xf numFmtId="0" fontId="159" fillId="22" borderId="106" xfId="0" applyFont="1" applyFill="1" applyBorder="1" applyAlignment="1" applyProtection="1">
      <alignment horizontal="left" vertical="top"/>
      <protection locked="0"/>
    </xf>
    <xf numFmtId="0" fontId="131" fillId="0" borderId="0" xfId="0" applyFont="1" applyAlignment="1">
      <alignment vertical="top"/>
    </xf>
    <xf numFmtId="0" fontId="64" fillId="0" borderId="42" xfId="0" applyFont="1" applyBorder="1" applyAlignment="1" applyProtection="1">
      <alignment horizontal="left" vertical="center" wrapText="1"/>
      <protection locked="0"/>
    </xf>
    <xf numFmtId="0" fontId="64" fillId="0" borderId="43" xfId="0" applyFont="1" applyBorder="1" applyAlignment="1" applyProtection="1">
      <alignment horizontal="left" vertical="center" wrapText="1"/>
      <protection locked="0"/>
    </xf>
    <xf numFmtId="0" fontId="64" fillId="0" borderId="44" xfId="0" applyFont="1" applyBorder="1" applyAlignment="1" applyProtection="1">
      <alignment horizontal="left" vertical="center" wrapText="1"/>
      <protection locked="0"/>
    </xf>
    <xf numFmtId="0" fontId="161" fillId="44" borderId="38" xfId="0" applyFont="1" applyFill="1" applyBorder="1" applyAlignment="1" applyProtection="1">
      <alignment horizontal="center"/>
    </xf>
    <xf numFmtId="0" fontId="161" fillId="0" borderId="37" xfId="0" applyFont="1" applyFill="1" applyBorder="1" applyAlignment="1" applyProtection="1">
      <alignment horizontal="center" wrapText="1"/>
    </xf>
    <xf numFmtId="0" fontId="143" fillId="0" borderId="37" xfId="0" applyFont="1" applyBorder="1" applyAlignment="1">
      <alignment horizontal="center" wrapText="1"/>
    </xf>
    <xf numFmtId="0" fontId="161" fillId="35" borderId="37" xfId="0" applyFont="1" applyFill="1" applyBorder="1" applyAlignment="1">
      <alignment horizontal="center" wrapText="1"/>
    </xf>
    <xf numFmtId="0" fontId="161" fillId="0" borderId="37" xfId="0" applyFont="1" applyBorder="1" applyAlignment="1">
      <alignment horizontal="center" wrapText="1"/>
    </xf>
    <xf numFmtId="0" fontId="143" fillId="0" borderId="37" xfId="0" applyFont="1" applyBorder="1" applyAlignment="1">
      <alignment horizontal="center" vertical="center" wrapText="1"/>
    </xf>
    <xf numFmtId="0" fontId="161" fillId="0" borderId="51" xfId="0" applyFont="1" applyFill="1" applyBorder="1" applyAlignment="1" applyProtection="1">
      <alignment horizontal="center" wrapText="1"/>
    </xf>
    <xf numFmtId="0" fontId="22" fillId="25" borderId="10" xfId="0" applyNumberFormat="1" applyFont="1" applyFill="1" applyBorder="1" applyAlignment="1" applyProtection="1">
      <alignment horizontal="center" vertical="center"/>
      <protection locked="0"/>
    </xf>
    <xf numFmtId="0" fontId="22" fillId="0" borderId="10" xfId="0" applyNumberFormat="1" applyFont="1" applyFill="1" applyBorder="1" applyAlignment="1" applyProtection="1">
      <alignment horizontal="center" vertical="center"/>
    </xf>
    <xf numFmtId="3" fontId="22" fillId="0" borderId="10" xfId="0" applyNumberFormat="1" applyFont="1" applyFill="1" applyBorder="1" applyAlignment="1" applyProtection="1">
      <alignment horizontal="center" vertical="center"/>
    </xf>
    <xf numFmtId="168" fontId="22" fillId="0" borderId="10" xfId="0" applyNumberFormat="1" applyFont="1" applyFill="1" applyBorder="1" applyAlignment="1" applyProtection="1">
      <alignment horizontal="center" vertical="center"/>
    </xf>
    <xf numFmtId="168" fontId="22" fillId="0" borderId="50" xfId="0" applyNumberFormat="1" applyFont="1" applyFill="1" applyBorder="1" applyAlignment="1" applyProtection="1">
      <alignment horizontal="center" vertical="center"/>
    </xf>
    <xf numFmtId="3" fontId="22" fillId="36" borderId="10" xfId="0" applyNumberFormat="1" applyFont="1" applyFill="1" applyBorder="1" applyAlignment="1" applyProtection="1">
      <alignment horizontal="center" vertical="center"/>
      <protection locked="0"/>
    </xf>
    <xf numFmtId="3" fontId="22" fillId="36" borderId="10" xfId="0" applyNumberFormat="1" applyFont="1" applyFill="1" applyBorder="1" applyAlignment="1" applyProtection="1">
      <alignment horizontal="center" vertical="top"/>
      <protection locked="0"/>
    </xf>
    <xf numFmtId="3" fontId="22" fillId="0" borderId="10" xfId="0" applyNumberFormat="1" applyFont="1" applyFill="1" applyBorder="1" applyAlignment="1" applyProtection="1">
      <alignment horizontal="center" vertical="top"/>
    </xf>
    <xf numFmtId="168" fontId="22" fillId="0" borderId="10" xfId="0" applyNumberFormat="1" applyFont="1" applyFill="1" applyBorder="1" applyAlignment="1" applyProtection="1">
      <alignment horizontal="center" vertical="top"/>
    </xf>
    <xf numFmtId="168" fontId="22" fillId="0" borderId="50" xfId="0" applyNumberFormat="1" applyFont="1" applyFill="1" applyBorder="1" applyAlignment="1" applyProtection="1">
      <alignment horizontal="center" vertical="top"/>
    </xf>
    <xf numFmtId="3" fontId="0" fillId="36" borderId="10" xfId="0" applyNumberFormat="1" applyFill="1" applyBorder="1" applyAlignment="1" applyProtection="1">
      <alignment horizontal="center" vertical="top"/>
      <protection locked="0"/>
    </xf>
    <xf numFmtId="49" fontId="0" fillId="35" borderId="93" xfId="0" applyNumberFormat="1" applyFill="1" applyBorder="1" applyAlignment="1" applyProtection="1">
      <alignment horizontal="left"/>
      <protection locked="0"/>
    </xf>
    <xf numFmtId="0" fontId="22" fillId="25" borderId="93" xfId="0" applyNumberFormat="1" applyFont="1" applyFill="1" applyBorder="1" applyAlignment="1" applyProtection="1">
      <alignment horizontal="center" vertical="center"/>
      <protection locked="0"/>
    </xf>
    <xf numFmtId="3" fontId="0" fillId="36" borderId="93" xfId="0" applyNumberFormat="1" applyFill="1" applyBorder="1" applyAlignment="1" applyProtection="1">
      <alignment horizontal="center" vertical="top"/>
      <protection locked="0"/>
    </xf>
    <xf numFmtId="3" fontId="22" fillId="0" borderId="93" xfId="0" applyNumberFormat="1" applyFont="1" applyFill="1" applyBorder="1" applyAlignment="1" applyProtection="1">
      <alignment horizontal="center" vertical="top"/>
    </xf>
    <xf numFmtId="49" fontId="0" fillId="35" borderId="58" xfId="0" applyNumberFormat="1" applyFill="1" applyBorder="1" applyAlignment="1" applyProtection="1">
      <alignment horizontal="left"/>
      <protection locked="0"/>
    </xf>
    <xf numFmtId="0" fontId="22" fillId="25" borderId="58" xfId="0" applyNumberFormat="1" applyFont="1" applyFill="1" applyBorder="1" applyAlignment="1" applyProtection="1">
      <alignment horizontal="center" vertical="center"/>
      <protection locked="0"/>
    </xf>
    <xf numFmtId="0" fontId="22" fillId="0" borderId="58" xfId="0" applyNumberFormat="1" applyFont="1" applyFill="1" applyBorder="1" applyAlignment="1" applyProtection="1">
      <alignment horizontal="center" vertical="center"/>
    </xf>
    <xf numFmtId="3" fontId="0" fillId="36" borderId="58" xfId="0" applyNumberFormat="1" applyFill="1" applyBorder="1" applyAlignment="1" applyProtection="1">
      <alignment horizontal="center" vertical="top"/>
      <protection locked="0"/>
    </xf>
    <xf numFmtId="3" fontId="22" fillId="0" borderId="58" xfId="0" applyNumberFormat="1" applyFont="1" applyFill="1" applyBorder="1" applyAlignment="1" applyProtection="1">
      <alignment horizontal="center" vertical="top"/>
    </xf>
    <xf numFmtId="168" fontId="22" fillId="0" borderId="58" xfId="0" applyNumberFormat="1" applyFont="1" applyFill="1" applyBorder="1" applyAlignment="1" applyProtection="1">
      <alignment horizontal="center" vertical="top"/>
    </xf>
    <xf numFmtId="0" fontId="22" fillId="25" borderId="58" xfId="0" applyNumberFormat="1" applyFont="1" applyFill="1" applyBorder="1" applyAlignment="1" applyProtection="1">
      <alignment horizontal="center" vertical="top"/>
      <protection locked="0"/>
    </xf>
    <xf numFmtId="168" fontId="22" fillId="0" borderId="53" xfId="0" applyNumberFormat="1" applyFont="1" applyFill="1" applyBorder="1" applyAlignment="1" applyProtection="1">
      <alignment horizontal="center" vertical="top"/>
    </xf>
    <xf numFmtId="0" fontId="29" fillId="0" borderId="38" xfId="0" applyFont="1" applyFill="1" applyBorder="1" applyAlignment="1" applyProtection="1">
      <alignment horizontal="center" wrapText="1"/>
    </xf>
    <xf numFmtId="0" fontId="29" fillId="0" borderId="37" xfId="0" applyFont="1" applyFill="1" applyBorder="1" applyAlignment="1" applyProtection="1">
      <alignment wrapText="1"/>
    </xf>
    <xf numFmtId="0" fontId="35" fillId="0" borderId="37" xfId="0" applyFont="1" applyFill="1" applyBorder="1" applyAlignment="1" applyProtection="1">
      <alignment horizontal="center" wrapText="1"/>
    </xf>
    <xf numFmtId="0" fontId="29" fillId="0" borderId="37" xfId="0" applyFont="1" applyFill="1" applyBorder="1" applyAlignment="1" applyProtection="1">
      <alignment horizontal="center" wrapText="1"/>
    </xf>
    <xf numFmtId="0" fontId="35" fillId="0" borderId="51" xfId="0" applyFont="1" applyFill="1" applyBorder="1" applyAlignment="1" applyProtection="1">
      <alignment horizontal="center" wrapText="1"/>
    </xf>
    <xf numFmtId="0" fontId="0" fillId="47" borderId="10" xfId="0" applyFill="1" applyBorder="1"/>
    <xf numFmtId="1" fontId="0" fillId="47" borderId="10" xfId="0" applyNumberFormat="1" applyFill="1" applyBorder="1"/>
    <xf numFmtId="0" fontId="0" fillId="48" borderId="10" xfId="0" applyFill="1" applyBorder="1"/>
    <xf numFmtId="1" fontId="0" fillId="48" borderId="10" xfId="0" applyNumberFormat="1" applyFill="1" applyBorder="1"/>
    <xf numFmtId="0" fontId="31" fillId="22" borderId="0" xfId="0" applyFont="1" applyFill="1" applyBorder="1" applyAlignment="1" applyProtection="1">
      <alignment horizontal="left" vertical="center"/>
      <protection locked="0"/>
    </xf>
    <xf numFmtId="0" fontId="22" fillId="25" borderId="90" xfId="0" applyNumberFormat="1" applyFont="1" applyFill="1" applyBorder="1" applyAlignment="1" applyProtection="1">
      <alignment horizontal="center" vertical="center"/>
      <protection locked="0"/>
    </xf>
    <xf numFmtId="168" fontId="138" fillId="0" borderId="50" xfId="64" applyNumberFormat="1" applyFill="1" applyBorder="1" applyAlignment="1" applyProtection="1">
      <alignment horizontal="center" vertical="top"/>
    </xf>
    <xf numFmtId="168" fontId="138" fillId="0" borderId="10" xfId="64" applyNumberFormat="1" applyFill="1" applyBorder="1" applyAlignment="1" applyProtection="1">
      <alignment horizontal="center" vertical="top"/>
    </xf>
    <xf numFmtId="3" fontId="163" fillId="45" borderId="10" xfId="64" applyNumberFormat="1" applyFont="1" applyFill="1" applyBorder="1" applyAlignment="1">
      <alignment horizontal="center" vertical="top"/>
    </xf>
    <xf numFmtId="3" fontId="138" fillId="0" borderId="10" xfId="64" applyNumberFormat="1" applyFill="1" applyBorder="1" applyAlignment="1" applyProtection="1">
      <alignment horizontal="center" vertical="top"/>
    </xf>
    <xf numFmtId="0" fontId="163" fillId="45" borderId="10" xfId="64" applyFont="1" applyFill="1" applyBorder="1" applyAlignment="1">
      <alignment horizontal="center" vertical="top"/>
    </xf>
    <xf numFmtId="0" fontId="138" fillId="0" borderId="10" xfId="64" applyNumberFormat="1" applyFill="1" applyBorder="1" applyAlignment="1" applyProtection="1">
      <alignment horizontal="center" vertical="top"/>
    </xf>
    <xf numFmtId="0" fontId="138" fillId="25" borderId="10" xfId="64" applyNumberFormat="1" applyFill="1" applyBorder="1" applyAlignment="1" applyProtection="1">
      <alignment horizontal="center" vertical="top"/>
      <protection locked="0"/>
    </xf>
    <xf numFmtId="49" fontId="138" fillId="25" borderId="10" xfId="64" applyNumberFormat="1" applyFill="1" applyBorder="1" applyAlignment="1" applyProtection="1">
      <alignment horizontal="center" vertical="top"/>
      <protection locked="0"/>
    </xf>
    <xf numFmtId="168" fontId="22" fillId="0" borderId="216" xfId="0" applyNumberFormat="1" applyFont="1" applyFill="1" applyBorder="1" applyAlignment="1" applyProtection="1">
      <alignment horizontal="center" vertical="center"/>
    </xf>
    <xf numFmtId="168" fontId="22" fillId="0" borderId="90" xfId="0" applyNumberFormat="1" applyFont="1" applyFill="1" applyBorder="1" applyAlignment="1" applyProtection="1">
      <alignment horizontal="center" vertical="center"/>
    </xf>
    <xf numFmtId="3" fontId="22" fillId="0" borderId="90" xfId="0" applyNumberFormat="1" applyFont="1" applyFill="1" applyBorder="1" applyAlignment="1" applyProtection="1">
      <alignment horizontal="center" vertical="center"/>
    </xf>
    <xf numFmtId="3" fontId="22" fillId="36" borderId="90" xfId="0" applyNumberFormat="1" applyFont="1" applyFill="1" applyBorder="1" applyAlignment="1" applyProtection="1">
      <alignment horizontal="center" vertical="center"/>
      <protection locked="0"/>
    </xf>
    <xf numFmtId="0" fontId="22" fillId="0" borderId="90" xfId="0" applyNumberFormat="1" applyFont="1" applyFill="1" applyBorder="1" applyAlignment="1" applyProtection="1">
      <alignment horizontal="center" vertical="center"/>
    </xf>
    <xf numFmtId="49" fontId="0" fillId="0" borderId="90" xfId="0" applyNumberFormat="1" applyFill="1" applyBorder="1" applyProtection="1">
      <protection locked="0"/>
    </xf>
    <xf numFmtId="0" fontId="64" fillId="0" borderId="42" xfId="0" applyFont="1" applyBorder="1" applyAlignment="1" applyProtection="1">
      <alignment horizontal="left" vertical="center" wrapText="1"/>
      <protection locked="0"/>
    </xf>
    <xf numFmtId="0" fontId="64" fillId="0" borderId="43" xfId="0" applyFont="1" applyBorder="1" applyAlignment="1" applyProtection="1">
      <alignment horizontal="left" vertical="center" wrapText="1"/>
      <protection locked="0"/>
    </xf>
    <xf numFmtId="0" fontId="64" fillId="0" borderId="44" xfId="0" applyFont="1" applyBorder="1" applyAlignment="1" applyProtection="1">
      <alignment horizontal="left" vertical="center" wrapText="1"/>
      <protection locked="0"/>
    </xf>
    <xf numFmtId="164" fontId="34" fillId="0" borderId="0" xfId="0" applyNumberFormat="1" applyFont="1" applyAlignment="1">
      <alignment horizontal="center"/>
    </xf>
    <xf numFmtId="0" fontId="0" fillId="0" borderId="0" xfId="0" applyAlignment="1"/>
    <xf numFmtId="0" fontId="125" fillId="0" borderId="0" xfId="0" applyFont="1" applyAlignment="1">
      <alignment horizontal="center"/>
    </xf>
    <xf numFmtId="0" fontId="126" fillId="0" borderId="0" xfId="0" applyFont="1" applyAlignment="1">
      <alignment horizontal="center"/>
    </xf>
    <xf numFmtId="164" fontId="136" fillId="30" borderId="0" xfId="47" applyFont="1" applyFill="1" applyAlignment="1">
      <alignment horizontal="center" vertical="center"/>
    </xf>
    <xf numFmtId="0" fontId="89" fillId="35" borderId="42" xfId="0" applyFont="1" applyFill="1" applyBorder="1" applyAlignment="1" applyProtection="1">
      <alignment vertical="center" wrapText="1"/>
      <protection locked="0"/>
    </xf>
    <xf numFmtId="0" fontId="89" fillId="35" borderId="43" xfId="0" applyFont="1" applyFill="1" applyBorder="1" applyAlignment="1" applyProtection="1">
      <alignment vertical="center" wrapText="1"/>
      <protection locked="0"/>
    </xf>
    <xf numFmtId="0" fontId="89" fillId="35" borderId="44" xfId="0" applyFont="1" applyFill="1" applyBorder="1" applyAlignment="1" applyProtection="1">
      <alignment vertical="center" wrapText="1"/>
      <protection locked="0"/>
    </xf>
    <xf numFmtId="0" fontId="64" fillId="0" borderId="42" xfId="0" applyFont="1" applyBorder="1" applyAlignment="1" applyProtection="1">
      <alignment horizontal="left" vertical="center" wrapText="1"/>
      <protection locked="0"/>
    </xf>
    <xf numFmtId="0" fontId="64" fillId="0" borderId="43" xfId="0" applyFont="1" applyBorder="1" applyAlignment="1" applyProtection="1">
      <alignment horizontal="left" vertical="center" wrapText="1"/>
      <protection locked="0"/>
    </xf>
    <xf numFmtId="0" fontId="64" fillId="0" borderId="44" xfId="0" applyFont="1" applyBorder="1" applyAlignment="1" applyProtection="1">
      <alignment horizontal="left" vertical="center" wrapText="1"/>
      <protection locked="0"/>
    </xf>
    <xf numFmtId="0" fontId="93" fillId="22" borderId="42" xfId="0" applyFont="1" applyFill="1" applyBorder="1" applyAlignment="1">
      <alignment horizontal="center" vertical="center"/>
    </xf>
    <xf numFmtId="0" fontId="93" fillId="22" borderId="43" xfId="0" applyFont="1" applyFill="1" applyBorder="1" applyAlignment="1">
      <alignment horizontal="center" vertical="center"/>
    </xf>
    <xf numFmtId="0" fontId="93" fillId="22" borderId="44" xfId="0" applyFont="1" applyFill="1" applyBorder="1" applyAlignment="1">
      <alignment horizontal="center" vertical="center"/>
    </xf>
    <xf numFmtId="0" fontId="64" fillId="0" borderId="42" xfId="0" applyFont="1" applyBorder="1" applyAlignment="1" applyProtection="1">
      <alignment horizontal="justify" vertical="center" wrapText="1"/>
      <protection locked="0"/>
    </xf>
    <xf numFmtId="0" fontId="89" fillId="0" borderId="43"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64" fillId="0" borderId="43" xfId="0" applyFont="1" applyBorder="1" applyAlignment="1" applyProtection="1">
      <alignment horizontal="justify" vertical="center" wrapText="1"/>
      <protection locked="0"/>
    </xf>
    <xf numFmtId="0" fontId="64" fillId="0" borderId="44" xfId="0" applyFont="1" applyBorder="1" applyAlignment="1" applyProtection="1">
      <alignment horizontal="justify" vertical="center" wrapText="1"/>
      <protection locked="0"/>
    </xf>
    <xf numFmtId="0" fontId="64" fillId="35" borderId="42" xfId="0" applyFont="1" applyFill="1" applyBorder="1" applyAlignment="1" applyProtection="1">
      <alignment horizontal="left" vertical="center" wrapText="1"/>
      <protection locked="0"/>
    </xf>
    <xf numFmtId="0" fontId="64" fillId="35" borderId="43" xfId="0" applyFont="1" applyFill="1" applyBorder="1" applyAlignment="1" applyProtection="1">
      <alignment horizontal="left" vertical="center" wrapText="1"/>
      <protection locked="0"/>
    </xf>
    <xf numFmtId="0" fontId="64" fillId="35" borderId="44" xfId="0" applyFont="1" applyFill="1" applyBorder="1" applyAlignment="1" applyProtection="1">
      <alignment horizontal="left" vertical="center" wrapText="1"/>
      <protection locked="0"/>
    </xf>
    <xf numFmtId="0" fontId="64" fillId="0" borderId="42" xfId="0" applyFont="1" applyBorder="1" applyAlignment="1">
      <alignment horizontal="left" vertical="center" wrapText="1"/>
    </xf>
    <xf numFmtId="0" fontId="64" fillId="0" borderId="43" xfId="0" applyFont="1" applyBorder="1" applyAlignment="1">
      <alignment horizontal="left" vertical="center" wrapText="1"/>
    </xf>
    <xf numFmtId="0" fontId="64" fillId="0" borderId="44" xfId="0" applyFont="1" applyBorder="1" applyAlignment="1">
      <alignment horizontal="left" vertical="center" wrapText="1"/>
    </xf>
    <xf numFmtId="164" fontId="88" fillId="0" borderId="42" xfId="0" applyNumberFormat="1" applyFont="1" applyBorder="1" applyAlignment="1">
      <alignment horizontal="left" vertical="center" wrapText="1"/>
    </xf>
    <xf numFmtId="0" fontId="88" fillId="0" borderId="43" xfId="0" applyFont="1" applyBorder="1" applyAlignment="1">
      <alignment horizontal="left" vertical="center" wrapText="1"/>
    </xf>
    <xf numFmtId="0" fontId="88" fillId="0" borderId="44" xfId="0" applyFont="1" applyBorder="1" applyAlignment="1">
      <alignment horizontal="left" vertical="center" wrapText="1"/>
    </xf>
    <xf numFmtId="0" fontId="89" fillId="0" borderId="43" xfId="0" applyFont="1" applyBorder="1" applyAlignment="1">
      <alignment horizontal="left" vertical="center" wrapText="1"/>
    </xf>
    <xf numFmtId="0" fontId="89" fillId="0" borderId="44" xfId="0" applyFont="1" applyBorder="1" applyAlignment="1">
      <alignment horizontal="left" vertical="center" wrapText="1"/>
    </xf>
    <xf numFmtId="0" fontId="86" fillId="0" borderId="0" xfId="0" applyFont="1" applyAlignment="1">
      <alignment horizontal="center"/>
    </xf>
    <xf numFmtId="0" fontId="15" fillId="22" borderId="42" xfId="0" applyFont="1" applyFill="1" applyBorder="1" applyAlignment="1">
      <alignment horizontal="center" vertical="center" wrapText="1"/>
    </xf>
    <xf numFmtId="0" fontId="94" fillId="22" borderId="43" xfId="0" applyFont="1" applyFill="1" applyBorder="1" applyAlignment="1">
      <alignment horizontal="center" vertical="center"/>
    </xf>
    <xf numFmtId="0" fontId="94" fillId="22" borderId="44" xfId="0" applyFont="1" applyFill="1" applyBorder="1" applyAlignment="1">
      <alignment horizontal="center" vertical="center"/>
    </xf>
    <xf numFmtId="0" fontId="160" fillId="22" borderId="42" xfId="0" applyFont="1" applyFill="1" applyBorder="1" applyAlignment="1">
      <alignment horizontal="center" vertical="center"/>
    </xf>
    <xf numFmtId="0" fontId="160" fillId="22" borderId="43" xfId="0" applyFont="1" applyFill="1" applyBorder="1" applyAlignment="1">
      <alignment horizontal="center" vertical="center"/>
    </xf>
    <xf numFmtId="0" fontId="160" fillId="22" borderId="44" xfId="0" applyFont="1" applyFill="1" applyBorder="1" applyAlignment="1">
      <alignment horizontal="center" vertical="center"/>
    </xf>
    <xf numFmtId="164" fontId="88" fillId="0" borderId="98" xfId="0" applyNumberFormat="1" applyFont="1" applyBorder="1" applyAlignment="1">
      <alignment vertical="center" wrapText="1"/>
    </xf>
    <xf numFmtId="0" fontId="88" fillId="0" borderId="97" xfId="0" applyFont="1" applyBorder="1" applyAlignment="1">
      <alignment vertical="center" wrapText="1"/>
    </xf>
    <xf numFmtId="0" fontId="88" fillId="0" borderId="99" xfId="0" applyFont="1" applyBorder="1" applyAlignment="1">
      <alignment vertical="center" wrapText="1"/>
    </xf>
    <xf numFmtId="0" fontId="88" fillId="0" borderId="91" xfId="0" applyFont="1" applyBorder="1" applyAlignment="1">
      <alignment vertical="center" wrapText="1"/>
    </xf>
    <xf numFmtId="0" fontId="88" fillId="0" borderId="100" xfId="0" applyFont="1" applyBorder="1" applyAlignment="1">
      <alignment vertical="center" wrapText="1"/>
    </xf>
    <xf numFmtId="0" fontId="88" fillId="0" borderId="101" xfId="0" applyFont="1" applyBorder="1" applyAlignment="1">
      <alignment vertical="center" wrapText="1"/>
    </xf>
    <xf numFmtId="0" fontId="64" fillId="0" borderId="98" xfId="0" applyFont="1" applyBorder="1" applyAlignment="1">
      <alignment horizontal="justify" wrapText="1"/>
    </xf>
    <xf numFmtId="0" fontId="64" fillId="0" borderId="97" xfId="0" applyFont="1" applyBorder="1" applyAlignment="1">
      <alignment horizontal="justify" wrapText="1"/>
    </xf>
    <xf numFmtId="0" fontId="64" fillId="0" borderId="99" xfId="0" applyFont="1" applyBorder="1" applyAlignment="1">
      <alignment horizontal="justify" wrapText="1"/>
    </xf>
    <xf numFmtId="0" fontId="87" fillId="25" borderId="42" xfId="0" applyFont="1" applyFill="1" applyBorder="1" applyAlignment="1">
      <alignment horizontal="center"/>
    </xf>
    <xf numFmtId="0" fontId="87" fillId="25" borderId="43" xfId="0" applyFont="1" applyFill="1" applyBorder="1" applyAlignment="1">
      <alignment horizontal="center"/>
    </xf>
    <xf numFmtId="0" fontId="87" fillId="25" borderId="44" xfId="0" applyFont="1" applyFill="1" applyBorder="1" applyAlignment="1">
      <alignment horizontal="center"/>
    </xf>
    <xf numFmtId="0" fontId="0" fillId="0" borderId="0" xfId="0" applyBorder="1" applyAlignment="1">
      <alignment horizontal="center" wrapText="1"/>
    </xf>
    <xf numFmtId="0" fontId="64" fillId="0" borderId="98" xfId="0" applyFont="1" applyBorder="1" applyAlignment="1">
      <alignment horizontal="left" vertical="center" wrapText="1"/>
    </xf>
    <xf numFmtId="0" fontId="64" fillId="0" borderId="97" xfId="0" applyFont="1" applyBorder="1" applyAlignment="1">
      <alignment horizontal="left" vertical="center" wrapText="1"/>
    </xf>
    <xf numFmtId="0" fontId="64" fillId="0" borderId="99" xfId="0" applyFont="1" applyBorder="1" applyAlignment="1">
      <alignment horizontal="left" vertical="center" wrapText="1"/>
    </xf>
    <xf numFmtId="0" fontId="64" fillId="0" borderId="91" xfId="0" applyFont="1" applyBorder="1" applyAlignment="1">
      <alignment horizontal="left" vertical="center" wrapText="1"/>
    </xf>
    <xf numFmtId="0" fontId="64" fillId="0" borderId="100" xfId="0" applyFont="1" applyBorder="1" applyAlignment="1">
      <alignment horizontal="left" vertical="center" wrapText="1"/>
    </xf>
    <xf numFmtId="0" fontId="64" fillId="0" borderId="101" xfId="0" applyFont="1" applyBorder="1" applyAlignment="1">
      <alignment horizontal="left" vertical="center" wrapText="1"/>
    </xf>
    <xf numFmtId="0" fontId="119" fillId="0" borderId="42" xfId="0" applyFont="1" applyBorder="1" applyAlignment="1">
      <alignment horizontal="justify" vertical="center" wrapText="1"/>
    </xf>
    <xf numFmtId="0" fontId="119" fillId="0" borderId="43" xfId="0" applyFont="1" applyBorder="1" applyAlignment="1">
      <alignment horizontal="justify" vertical="center" wrapText="1"/>
    </xf>
    <xf numFmtId="0" fontId="119" fillId="0" borderId="44" xfId="0" applyFont="1" applyBorder="1" applyAlignment="1">
      <alignment horizontal="justify" vertical="center" wrapText="1"/>
    </xf>
    <xf numFmtId="0" fontId="119" fillId="0" borderId="42" xfId="0" applyFont="1" applyBorder="1" applyAlignment="1">
      <alignment horizontal="left" vertical="center" wrapText="1"/>
    </xf>
    <xf numFmtId="0" fontId="117" fillId="0" borderId="43" xfId="0" applyFont="1" applyBorder="1" applyAlignment="1">
      <alignment horizontal="left" vertical="center" wrapText="1"/>
    </xf>
    <xf numFmtId="0" fontId="117" fillId="0" borderId="44" xfId="0" applyFont="1" applyBorder="1" applyAlignment="1">
      <alignment horizontal="left" vertical="center" wrapText="1"/>
    </xf>
    <xf numFmtId="0" fontId="64" fillId="0" borderId="42" xfId="0" applyFont="1" applyFill="1" applyBorder="1" applyAlignment="1">
      <alignment horizontal="left" vertical="center" wrapText="1"/>
    </xf>
    <xf numFmtId="0" fontId="64" fillId="0" borderId="43" xfId="0" applyFont="1" applyFill="1" applyBorder="1" applyAlignment="1">
      <alignment horizontal="left" vertical="center" wrapText="1"/>
    </xf>
    <xf numFmtId="0" fontId="64" fillId="0" borderId="44" xfId="0" applyFont="1" applyFill="1" applyBorder="1" applyAlignment="1">
      <alignment horizontal="left" vertical="center" wrapText="1"/>
    </xf>
    <xf numFmtId="0" fontId="0" fillId="0" borderId="0" xfId="0" applyBorder="1" applyAlignment="1">
      <alignment horizontal="center"/>
    </xf>
    <xf numFmtId="164" fontId="88" fillId="0" borderId="42" xfId="0" applyNumberFormat="1" applyFont="1" applyBorder="1" applyAlignment="1">
      <alignment vertical="center" wrapText="1"/>
    </xf>
    <xf numFmtId="0" fontId="88" fillId="0" borderId="43" xfId="0" applyFont="1" applyBorder="1" applyAlignment="1">
      <alignment vertical="center" wrapText="1"/>
    </xf>
    <xf numFmtId="0" fontId="88" fillId="0" borderId="44" xfId="0" applyFont="1" applyBorder="1" applyAlignment="1">
      <alignment vertical="center" wrapText="1"/>
    </xf>
    <xf numFmtId="0" fontId="89" fillId="0" borderId="42" xfId="0" applyFont="1" applyBorder="1" applyAlignment="1">
      <alignment horizontal="left" vertical="center" wrapText="1"/>
    </xf>
    <xf numFmtId="0" fontId="119" fillId="0" borderId="43" xfId="0" applyFont="1" applyBorder="1" applyAlignment="1">
      <alignment horizontal="left" vertical="center" wrapText="1"/>
    </xf>
    <xf numFmtId="0" fontId="119" fillId="0" borderId="44" xfId="0" applyFont="1" applyBorder="1" applyAlignment="1">
      <alignment horizontal="left" vertical="center" wrapText="1"/>
    </xf>
    <xf numFmtId="0" fontId="89" fillId="0" borderId="91" xfId="0" applyFont="1" applyBorder="1" applyAlignment="1">
      <alignment horizontal="justify" vertical="center" wrapText="1"/>
    </xf>
    <xf numFmtId="0" fontId="89" fillId="0" borderId="100" xfId="0" applyFont="1" applyBorder="1" applyAlignment="1">
      <alignment horizontal="justify" vertical="center" wrapText="1"/>
    </xf>
    <xf numFmtId="0" fontId="89" fillId="0" borderId="101" xfId="0" applyFont="1" applyBorder="1" applyAlignment="1">
      <alignment horizontal="justify" vertical="center" wrapText="1"/>
    </xf>
    <xf numFmtId="164" fontId="18" fillId="30" borderId="0" xfId="46" applyFont="1" applyFill="1" applyAlignment="1" applyProtection="1">
      <alignment horizontal="center" vertical="center"/>
    </xf>
    <xf numFmtId="0" fontId="64" fillId="0" borderId="42" xfId="0" applyFont="1" applyBorder="1" applyAlignment="1">
      <alignment vertical="center" wrapText="1"/>
    </xf>
    <xf numFmtId="0" fontId="64" fillId="0" borderId="43" xfId="0" applyFont="1" applyBorder="1" applyAlignment="1">
      <alignment vertical="center" wrapText="1"/>
    </xf>
    <xf numFmtId="0" fontId="64" fillId="0" borderId="44" xfId="0" applyFont="1" applyBorder="1" applyAlignment="1">
      <alignment vertical="center" wrapText="1"/>
    </xf>
    <xf numFmtId="0" fontId="87" fillId="26" borderId="42" xfId="0" applyFont="1" applyFill="1" applyBorder="1" applyAlignment="1">
      <alignment horizontal="center"/>
    </xf>
    <xf numFmtId="0" fontId="87" fillId="26" borderId="43" xfId="0" applyFont="1" applyFill="1" applyBorder="1" applyAlignment="1">
      <alignment horizontal="center"/>
    </xf>
    <xf numFmtId="0" fontId="87" fillId="26" borderId="44" xfId="0" applyFont="1" applyFill="1" applyBorder="1" applyAlignment="1">
      <alignment horizontal="center"/>
    </xf>
    <xf numFmtId="9" fontId="89" fillId="0" borderId="42" xfId="61" applyFont="1" applyBorder="1" applyAlignment="1">
      <alignment horizontal="left" vertical="center" wrapText="1"/>
    </xf>
    <xf numFmtId="9" fontId="89" fillId="0" borderId="43" xfId="61" applyFont="1" applyBorder="1" applyAlignment="1">
      <alignment horizontal="left" vertical="center" wrapText="1"/>
    </xf>
    <xf numFmtId="9" fontId="89" fillId="0" borderId="44" xfId="61" applyFont="1" applyBorder="1" applyAlignment="1">
      <alignment horizontal="left" vertical="center" wrapText="1"/>
    </xf>
    <xf numFmtId="0" fontId="88" fillId="0" borderId="43" xfId="0" applyFont="1" applyBorder="1" applyAlignment="1">
      <alignment horizontal="left" vertical="center"/>
    </xf>
    <xf numFmtId="0" fontId="88" fillId="0" borderId="44" xfId="0" applyFont="1" applyBorder="1" applyAlignment="1">
      <alignment horizontal="left" vertical="center"/>
    </xf>
    <xf numFmtId="0" fontId="0" fillId="0" borderId="43" xfId="0" applyFont="1" applyBorder="1" applyAlignment="1">
      <alignment horizontal="justify" vertical="center" wrapText="1"/>
    </xf>
    <xf numFmtId="0" fontId="0" fillId="0" borderId="44" xfId="0" applyFont="1" applyBorder="1" applyAlignment="1">
      <alignment horizontal="justify" vertical="center" wrapText="1"/>
    </xf>
    <xf numFmtId="0" fontId="88" fillId="0" borderId="43" xfId="0" applyFont="1" applyBorder="1" applyAlignment="1">
      <alignment vertical="center"/>
    </xf>
    <xf numFmtId="0" fontId="88" fillId="0" borderId="44" xfId="0" applyFont="1" applyBorder="1" applyAlignment="1">
      <alignment vertical="center"/>
    </xf>
    <xf numFmtId="0" fontId="0" fillId="0" borderId="97" xfId="0" applyBorder="1" applyAlignment="1">
      <alignment horizontal="center"/>
    </xf>
    <xf numFmtId="0" fontId="0" fillId="0" borderId="97" xfId="0" applyBorder="1" applyAlignment="1">
      <alignment horizontal="center" wrapText="1"/>
    </xf>
    <xf numFmtId="0" fontId="0" fillId="0" borderId="43" xfId="0" applyBorder="1" applyAlignment="1">
      <alignment horizontal="left" vertical="center" wrapText="1"/>
    </xf>
    <xf numFmtId="0" fontId="0" fillId="0" borderId="44" xfId="0" applyBorder="1" applyAlignment="1">
      <alignment horizontal="left" vertical="center" wrapText="1"/>
    </xf>
    <xf numFmtId="0" fontId="64" fillId="0" borderId="42" xfId="0" applyFont="1" applyBorder="1" applyAlignment="1" applyProtection="1">
      <alignment horizontal="justify" vertical="top" wrapText="1"/>
      <protection locked="0"/>
    </xf>
    <xf numFmtId="0" fontId="0" fillId="0" borderId="43" xfId="0" applyFont="1" applyBorder="1" applyAlignment="1">
      <alignment horizontal="justify" vertical="top" wrapText="1"/>
    </xf>
    <xf numFmtId="0" fontId="0" fillId="0" borderId="44" xfId="0" applyFont="1" applyBorder="1" applyAlignment="1">
      <alignment horizontal="justify" vertical="top" wrapText="1"/>
    </xf>
    <xf numFmtId="0" fontId="0" fillId="0" borderId="43" xfId="0" applyBorder="1" applyAlignment="1">
      <alignment horizontal="left"/>
    </xf>
    <xf numFmtId="0" fontId="0" fillId="0" borderId="44" xfId="0" applyBorder="1" applyAlignment="1">
      <alignment horizontal="left"/>
    </xf>
    <xf numFmtId="0" fontId="25" fillId="22" borderId="42" xfId="0" applyFont="1" applyFill="1" applyBorder="1" applyAlignment="1">
      <alignment horizontal="center" vertical="center"/>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93" fillId="22" borderId="42" xfId="0" applyFont="1" applyFill="1" applyBorder="1" applyAlignment="1">
      <alignment horizontal="center"/>
    </xf>
    <xf numFmtId="0" fontId="93" fillId="22" borderId="43" xfId="0" applyFont="1" applyFill="1" applyBorder="1" applyAlignment="1">
      <alignment horizontal="center"/>
    </xf>
    <xf numFmtId="0" fontId="93" fillId="22" borderId="44" xfId="0" applyFont="1" applyFill="1" applyBorder="1" applyAlignment="1">
      <alignment horizontal="center"/>
    </xf>
    <xf numFmtId="0" fontId="25" fillId="22" borderId="42" xfId="0" applyFont="1" applyFill="1" applyBorder="1" applyAlignment="1">
      <alignment horizontal="center" wrapText="1"/>
    </xf>
    <xf numFmtId="0" fontId="93" fillId="22" borderId="43" xfId="0" applyFont="1" applyFill="1" applyBorder="1" applyAlignment="1">
      <alignment horizontal="center" wrapText="1"/>
    </xf>
    <xf numFmtId="0" fontId="93" fillId="22" borderId="44" xfId="0" applyFont="1" applyFill="1" applyBorder="1" applyAlignment="1">
      <alignment horizontal="center" wrapText="1"/>
    </xf>
    <xf numFmtId="0" fontId="89" fillId="0" borderId="42" xfId="0" applyFont="1" applyBorder="1" applyAlignment="1" applyProtection="1">
      <alignment vertical="center" wrapText="1"/>
      <protection locked="0"/>
    </xf>
    <xf numFmtId="0" fontId="89" fillId="0" borderId="43"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98" fillId="0" borderId="42" xfId="0" applyFont="1" applyFill="1" applyBorder="1" applyAlignment="1" applyProtection="1">
      <alignment vertical="center" wrapText="1"/>
      <protection locked="0"/>
    </xf>
    <xf numFmtId="0" fontId="0" fillId="0" borderId="43" xfId="0" applyBorder="1" applyAlignment="1">
      <alignment vertical="center" wrapText="1"/>
    </xf>
    <xf numFmtId="0" fontId="0" fillId="0" borderId="44" xfId="0" applyBorder="1" applyAlignment="1">
      <alignment vertical="center" wrapText="1"/>
    </xf>
    <xf numFmtId="0" fontId="0" fillId="0" borderId="43" xfId="0" applyBorder="1" applyAlignment="1">
      <alignment horizontal="justify" vertical="center" wrapText="1"/>
    </xf>
    <xf numFmtId="0" fontId="0" fillId="0" borderId="44" xfId="0" applyBorder="1" applyAlignment="1">
      <alignment horizontal="justify" vertical="center" wrapText="1"/>
    </xf>
    <xf numFmtId="0" fontId="25" fillId="0" borderId="42"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4" xfId="0" applyFont="1" applyBorder="1" applyAlignment="1">
      <alignment horizontal="center" vertical="center" wrapText="1"/>
    </xf>
    <xf numFmtId="0" fontId="98" fillId="0" borderId="43"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64" fillId="0" borderId="42" xfId="0" applyNumberFormat="1" applyFont="1" applyBorder="1" applyAlignment="1" applyProtection="1">
      <alignment horizontal="left" vertical="center" wrapText="1"/>
      <protection locked="0"/>
    </xf>
    <xf numFmtId="0" fontId="64" fillId="0" borderId="43" xfId="0" applyNumberFormat="1" applyFont="1" applyBorder="1" applyAlignment="1" applyProtection="1">
      <alignment horizontal="left" vertical="center" wrapText="1"/>
      <protection locked="0"/>
    </xf>
    <xf numFmtId="0" fontId="64" fillId="0" borderId="44" xfId="0" applyNumberFormat="1" applyFont="1" applyBorder="1" applyAlignment="1" applyProtection="1">
      <alignment horizontal="left" vertical="center" wrapText="1"/>
      <protection locked="0"/>
    </xf>
    <xf numFmtId="0" fontId="156" fillId="0" borderId="105" xfId="0" applyFont="1" applyFill="1" applyBorder="1" applyAlignment="1" applyProtection="1">
      <alignment horizontal="center" vertical="center" wrapText="1"/>
    </xf>
    <xf numFmtId="0" fontId="156" fillId="0" borderId="115" xfId="0" applyFont="1" applyFill="1" applyBorder="1" applyAlignment="1" applyProtection="1">
      <alignment horizontal="center" vertical="center" wrapText="1"/>
    </xf>
    <xf numFmtId="0" fontId="156" fillId="0" borderId="44" xfId="0" applyFont="1" applyFill="1" applyBorder="1" applyAlignment="1" applyProtection="1">
      <alignment horizontal="center" vertical="center" wrapText="1"/>
    </xf>
    <xf numFmtId="0" fontId="156" fillId="0" borderId="116" xfId="0" applyFont="1" applyFill="1" applyBorder="1" applyAlignment="1" applyProtection="1">
      <alignment horizontal="center" vertical="center" wrapText="1"/>
    </xf>
    <xf numFmtId="0" fontId="156" fillId="24" borderId="109" xfId="0" applyFont="1" applyFill="1" applyBorder="1" applyAlignment="1" applyProtection="1">
      <alignment horizontal="left" vertical="center" wrapText="1"/>
    </xf>
    <xf numFmtId="0" fontId="156" fillId="24" borderId="43" xfId="0" applyFont="1" applyFill="1" applyBorder="1" applyAlignment="1" applyProtection="1">
      <alignment horizontal="left" vertical="center" wrapText="1"/>
    </xf>
    <xf numFmtId="0" fontId="156" fillId="24" borderId="110" xfId="0" applyFont="1" applyFill="1" applyBorder="1" applyAlignment="1" applyProtection="1">
      <alignment horizontal="left" vertical="center" wrapText="1"/>
    </xf>
    <xf numFmtId="0" fontId="156" fillId="24" borderId="111" xfId="0" applyFont="1" applyFill="1" applyBorder="1" applyAlignment="1" applyProtection="1">
      <alignment horizontal="left" vertical="center" wrapText="1"/>
    </xf>
    <xf numFmtId="0" fontId="156" fillId="24" borderId="112" xfId="0" applyFont="1" applyFill="1" applyBorder="1" applyAlignment="1" applyProtection="1">
      <alignment horizontal="left" vertical="center" wrapText="1"/>
    </xf>
    <xf numFmtId="0" fontId="156" fillId="24" borderId="113" xfId="0" applyFont="1" applyFill="1" applyBorder="1" applyAlignment="1" applyProtection="1">
      <alignment horizontal="left" vertical="center" wrapText="1"/>
    </xf>
    <xf numFmtId="49" fontId="156" fillId="28" borderId="44" xfId="0" applyNumberFormat="1" applyFont="1" applyFill="1" applyBorder="1" applyAlignment="1" applyProtection="1">
      <alignment horizontal="center" vertical="center" wrapText="1"/>
      <protection locked="0"/>
    </xf>
    <xf numFmtId="49" fontId="156" fillId="43" borderId="114" xfId="0" applyNumberFormat="1" applyFont="1" applyFill="1" applyBorder="1" applyAlignment="1" applyProtection="1">
      <alignment horizontal="left" vertical="center" wrapText="1"/>
      <protection locked="0"/>
    </xf>
    <xf numFmtId="49" fontId="156" fillId="43" borderId="10" xfId="0" applyNumberFormat="1" applyFont="1" applyFill="1" applyBorder="1" applyAlignment="1" applyProtection="1">
      <alignment horizontal="left" vertical="center" wrapText="1"/>
      <protection locked="0"/>
    </xf>
    <xf numFmtId="49" fontId="156" fillId="43" borderId="42" xfId="0" applyNumberFormat="1" applyFont="1" applyFill="1" applyBorder="1" applyAlignment="1" applyProtection="1">
      <alignment horizontal="left" vertical="center" wrapText="1"/>
      <protection locked="0"/>
    </xf>
    <xf numFmtId="0" fontId="156" fillId="22" borderId="105" xfId="0" applyNumberFormat="1" applyFont="1" applyFill="1" applyBorder="1" applyAlignment="1" applyProtection="1">
      <alignment horizontal="center" vertical="center" wrapText="1"/>
      <protection locked="0"/>
    </xf>
    <xf numFmtId="0" fontId="156" fillId="0" borderId="109" xfId="0" applyFont="1" applyFill="1" applyBorder="1" applyAlignment="1" applyProtection="1">
      <alignment horizontal="left" vertical="center" wrapText="1"/>
    </xf>
    <xf numFmtId="0" fontId="156" fillId="0" borderId="43" xfId="0" applyFont="1" applyFill="1" applyBorder="1" applyAlignment="1" applyProtection="1">
      <alignment horizontal="left" vertical="center" wrapText="1"/>
    </xf>
    <xf numFmtId="0" fontId="156" fillId="0" borderId="110" xfId="0" applyFont="1" applyFill="1" applyBorder="1" applyAlignment="1" applyProtection="1">
      <alignment horizontal="left" vertical="center" wrapText="1"/>
    </xf>
    <xf numFmtId="0" fontId="156" fillId="0" borderId="111" xfId="0" applyFont="1" applyFill="1" applyBorder="1" applyAlignment="1" applyProtection="1">
      <alignment horizontal="left" vertical="center" wrapText="1"/>
    </xf>
    <xf numFmtId="0" fontId="156" fillId="0" borderId="112" xfId="0" applyFont="1" applyFill="1" applyBorder="1" applyAlignment="1" applyProtection="1">
      <alignment horizontal="left" vertical="center" wrapText="1"/>
    </xf>
    <xf numFmtId="0" fontId="156" fillId="0" borderId="113" xfId="0" applyFont="1" applyFill="1" applyBorder="1" applyAlignment="1" applyProtection="1">
      <alignment horizontal="left" vertical="center" wrapText="1"/>
    </xf>
    <xf numFmtId="9" fontId="34" fillId="0" borderId="102" xfId="61" applyFont="1" applyFill="1" applyBorder="1" applyAlignment="1" applyProtection="1">
      <alignment horizontal="center" vertical="center"/>
    </xf>
    <xf numFmtId="9" fontId="34" fillId="0" borderId="103" xfId="61" applyFont="1" applyFill="1" applyBorder="1" applyAlignment="1" applyProtection="1">
      <alignment horizontal="center" vertical="center"/>
    </xf>
    <xf numFmtId="9" fontId="34" fillId="0" borderId="104" xfId="61" applyFont="1" applyFill="1" applyBorder="1" applyAlignment="1" applyProtection="1">
      <alignment horizontal="center" vertical="center"/>
    </xf>
    <xf numFmtId="49" fontId="68" fillId="22" borderId="244" xfId="0" applyNumberFormat="1" applyFont="1" applyFill="1" applyBorder="1" applyAlignment="1" applyProtection="1">
      <alignment horizontal="center" vertical="center" wrapText="1"/>
      <protection locked="0"/>
    </xf>
    <xf numFmtId="49" fontId="68" fillId="22" borderId="125" xfId="0" applyNumberFormat="1" applyFont="1" applyFill="1" applyBorder="1" applyAlignment="1" applyProtection="1">
      <alignment horizontal="center" vertical="center" wrapText="1"/>
      <protection locked="0"/>
    </xf>
    <xf numFmtId="49" fontId="156" fillId="28" borderId="114" xfId="0" applyNumberFormat="1" applyFont="1" applyFill="1" applyBorder="1" applyAlignment="1" applyProtection="1">
      <alignment horizontal="left" vertical="center" wrapText="1"/>
      <protection locked="0"/>
    </xf>
    <xf numFmtId="49" fontId="156" fillId="28" borderId="10" xfId="0" applyNumberFormat="1" applyFont="1" applyFill="1" applyBorder="1" applyAlignment="1" applyProtection="1">
      <alignment horizontal="left" vertical="center" wrapText="1"/>
      <protection locked="0"/>
    </xf>
    <xf numFmtId="49" fontId="156" fillId="28" borderId="42" xfId="0" applyNumberFormat="1" applyFont="1" applyFill="1" applyBorder="1" applyAlignment="1" applyProtection="1">
      <alignment horizontal="left" vertical="center" wrapText="1"/>
      <protection locked="0"/>
    </xf>
    <xf numFmtId="0" fontId="156" fillId="28" borderId="105" xfId="0" applyNumberFormat="1" applyFont="1" applyFill="1" applyBorder="1" applyAlignment="1" applyProtection="1">
      <alignment horizontal="center" vertical="center" wrapText="1"/>
      <protection locked="0"/>
    </xf>
    <xf numFmtId="49" fontId="156" fillId="22" borderId="114" xfId="0" applyNumberFormat="1" applyFont="1" applyFill="1" applyBorder="1" applyAlignment="1" applyProtection="1">
      <alignment horizontal="left" vertical="center" wrapText="1"/>
      <protection locked="0"/>
    </xf>
    <xf numFmtId="49" fontId="156" fillId="22" borderId="10" xfId="0" applyNumberFormat="1" applyFont="1" applyFill="1" applyBorder="1" applyAlignment="1" applyProtection="1">
      <alignment horizontal="left" vertical="center" wrapText="1"/>
      <protection locked="0"/>
    </xf>
    <xf numFmtId="49" fontId="156" fillId="22" borderId="42" xfId="0" applyNumberFormat="1" applyFont="1" applyFill="1" applyBorder="1" applyAlignment="1" applyProtection="1">
      <alignment horizontal="left" vertical="center" wrapText="1"/>
      <protection locked="0"/>
    </xf>
    <xf numFmtId="49" fontId="156" fillId="22" borderId="44" xfId="0" applyNumberFormat="1" applyFont="1" applyFill="1" applyBorder="1" applyAlignment="1" applyProtection="1">
      <alignment horizontal="center" vertical="center" wrapText="1"/>
      <protection locked="0"/>
    </xf>
    <xf numFmtId="0" fontId="156" fillId="24" borderId="105" xfId="0" applyFont="1" applyFill="1" applyBorder="1" applyAlignment="1" applyProtection="1">
      <alignment horizontal="center" vertical="center" wrapText="1"/>
    </xf>
    <xf numFmtId="0" fontId="156" fillId="24" borderId="44" xfId="0" applyFont="1" applyFill="1" applyBorder="1" applyAlignment="1" applyProtection="1">
      <alignment horizontal="center" vertical="center" wrapText="1"/>
    </xf>
    <xf numFmtId="0" fontId="161" fillId="44" borderId="49" xfId="0" applyFont="1" applyFill="1" applyBorder="1" applyAlignment="1" applyProtection="1">
      <alignment horizontal="center" vertical="center"/>
      <protection locked="0"/>
    </xf>
    <xf numFmtId="0" fontId="161" fillId="44" borderId="49" xfId="0" applyFont="1" applyFill="1" applyBorder="1" applyAlignment="1" applyProtection="1">
      <alignment horizontal="center" vertical="center"/>
    </xf>
    <xf numFmtId="0" fontId="161" fillId="44" borderId="118" xfId="0" applyFont="1" applyFill="1" applyBorder="1" applyAlignment="1" applyProtection="1">
      <alignment horizontal="center" vertical="center"/>
    </xf>
    <xf numFmtId="0" fontId="161" fillId="44" borderId="52" xfId="0" applyFont="1" applyFill="1" applyBorder="1" applyAlignment="1" applyProtection="1">
      <alignment horizontal="center" vertical="center"/>
    </xf>
    <xf numFmtId="0" fontId="0" fillId="31" borderId="106" xfId="0" applyFill="1" applyBorder="1" applyAlignment="1" applyProtection="1">
      <alignment horizontal="center"/>
    </xf>
    <xf numFmtId="0" fontId="0" fillId="31" borderId="107" xfId="0" applyFill="1" applyBorder="1" applyAlignment="1" applyProtection="1">
      <alignment horizontal="center"/>
    </xf>
    <xf numFmtId="0" fontId="0" fillId="31" borderId="108" xfId="0" applyFill="1" applyBorder="1" applyAlignment="1" applyProtection="1">
      <alignment horizontal="center"/>
    </xf>
    <xf numFmtId="0" fontId="78" fillId="0" borderId="122" xfId="0" applyFont="1" applyFill="1" applyBorder="1" applyAlignment="1" applyProtection="1">
      <alignment horizontal="center" vertical="center"/>
    </xf>
    <xf numFmtId="0" fontId="78" fillId="0" borderId="123" xfId="0" applyFont="1" applyFill="1" applyBorder="1" applyAlignment="1" applyProtection="1">
      <alignment horizontal="center" vertical="center"/>
    </xf>
    <xf numFmtId="0" fontId="78" fillId="0" borderId="124" xfId="0" applyFont="1" applyFill="1" applyBorder="1" applyAlignment="1" applyProtection="1">
      <alignment horizontal="center" vertical="center"/>
    </xf>
    <xf numFmtId="49" fontId="156" fillId="22" borderId="125" xfId="0" applyNumberFormat="1" applyFont="1" applyFill="1" applyBorder="1" applyAlignment="1" applyProtection="1">
      <alignment horizontal="left" vertical="center" wrapText="1"/>
      <protection locked="0"/>
    </xf>
    <xf numFmtId="49" fontId="156" fillId="22" borderId="90" xfId="0" applyNumberFormat="1" applyFont="1" applyFill="1" applyBorder="1" applyAlignment="1" applyProtection="1">
      <alignment horizontal="left" vertical="center" wrapText="1"/>
      <protection locked="0"/>
    </xf>
    <xf numFmtId="49" fontId="156" fillId="22" borderId="91" xfId="0" applyNumberFormat="1" applyFont="1" applyFill="1" applyBorder="1" applyAlignment="1" applyProtection="1">
      <alignment horizontal="left" vertical="center" wrapText="1"/>
      <protection locked="0"/>
    </xf>
    <xf numFmtId="49" fontId="3" fillId="28" borderId="244" xfId="0" applyNumberFormat="1" applyFont="1" applyFill="1" applyBorder="1" applyAlignment="1" applyProtection="1">
      <alignment horizontal="center" vertical="center" wrapText="1"/>
      <protection locked="0"/>
    </xf>
    <xf numFmtId="49" fontId="3" fillId="28" borderId="125" xfId="0" applyNumberFormat="1" applyFont="1" applyFill="1" applyBorder="1" applyAlignment="1" applyProtection="1">
      <alignment horizontal="center" vertical="center" wrapText="1"/>
      <protection locked="0"/>
    </xf>
    <xf numFmtId="0" fontId="68" fillId="0" borderId="254" xfId="0" applyFont="1" applyFill="1" applyBorder="1" applyAlignment="1" applyProtection="1">
      <alignment horizontal="left" vertical="center" wrapText="1"/>
    </xf>
    <xf numFmtId="0" fontId="68" fillId="0" borderId="255" xfId="0" applyFont="1" applyFill="1" applyBorder="1" applyAlignment="1" applyProtection="1">
      <alignment horizontal="left" vertical="center" wrapText="1"/>
    </xf>
    <xf numFmtId="0" fontId="68" fillId="0" borderId="256" xfId="0" applyFont="1" applyFill="1" applyBorder="1" applyAlignment="1" applyProtection="1">
      <alignment horizontal="left" vertical="center" wrapText="1"/>
    </xf>
    <xf numFmtId="0" fontId="68" fillId="0" borderId="257" xfId="0" applyFont="1" applyFill="1" applyBorder="1" applyAlignment="1" applyProtection="1">
      <alignment horizontal="left" vertical="center" wrapText="1"/>
    </xf>
    <xf numFmtId="0" fontId="68" fillId="0" borderId="26" xfId="0" applyFont="1" applyFill="1" applyBorder="1" applyAlignment="1" applyProtection="1">
      <alignment horizontal="left" vertical="center" wrapText="1"/>
    </xf>
    <xf numFmtId="0" fontId="68" fillId="0" borderId="258" xfId="0" applyFont="1" applyFill="1" applyBorder="1" applyAlignment="1" applyProtection="1">
      <alignment horizontal="left" vertical="center" wrapText="1"/>
    </xf>
    <xf numFmtId="0" fontId="68" fillId="24" borderId="242" xfId="0" applyFont="1" applyFill="1" applyBorder="1" applyAlignment="1" applyProtection="1">
      <alignment horizontal="center" vertical="center" wrapText="1"/>
    </xf>
    <xf numFmtId="0" fontId="68" fillId="24" borderId="243" xfId="0" applyFont="1" applyFill="1" applyBorder="1" applyAlignment="1" applyProtection="1">
      <alignment horizontal="center" vertical="center" wrapText="1"/>
    </xf>
    <xf numFmtId="0" fontId="68" fillId="0" borderId="242" xfId="0" applyFont="1" applyFill="1" applyBorder="1" applyAlignment="1" applyProtection="1">
      <alignment horizontal="center" vertical="center" wrapText="1"/>
    </xf>
    <xf numFmtId="0" fontId="68" fillId="0" borderId="253" xfId="0" applyFont="1" applyFill="1" applyBorder="1" applyAlignment="1" applyProtection="1">
      <alignment horizontal="center" vertical="center" wrapText="1"/>
    </xf>
    <xf numFmtId="0" fontId="68" fillId="0" borderId="238" xfId="0" applyFont="1" applyFill="1" applyBorder="1" applyAlignment="1" applyProtection="1">
      <alignment horizontal="left" vertical="center" wrapText="1"/>
    </xf>
    <xf numFmtId="0" fontId="68" fillId="0" borderId="97" xfId="0" applyFont="1" applyFill="1" applyBorder="1" applyAlignment="1" applyProtection="1">
      <alignment horizontal="left" vertical="center" wrapText="1"/>
    </xf>
    <xf numFmtId="0" fontId="68" fillId="0" borderId="239" xfId="0" applyFont="1" applyFill="1" applyBorder="1" applyAlignment="1" applyProtection="1">
      <alignment horizontal="left" vertical="center" wrapText="1"/>
    </xf>
    <xf numFmtId="0" fontId="68" fillId="24" borderId="254" xfId="0" applyFont="1" applyFill="1" applyBorder="1" applyAlignment="1" applyProtection="1">
      <alignment horizontal="left" vertical="center" wrapText="1"/>
    </xf>
    <xf numFmtId="0" fontId="68" fillId="24" borderId="255" xfId="0" applyFont="1" applyFill="1" applyBorder="1" applyAlignment="1" applyProtection="1">
      <alignment horizontal="left" vertical="center" wrapText="1"/>
    </xf>
    <xf numFmtId="0" fontId="68" fillId="24" borderId="256" xfId="0" applyFont="1" applyFill="1" applyBorder="1" applyAlignment="1" applyProtection="1">
      <alignment horizontal="left" vertical="center" wrapText="1"/>
    </xf>
    <xf numFmtId="0" fontId="68" fillId="24" borderId="257" xfId="0" applyFont="1" applyFill="1" applyBorder="1" applyAlignment="1" applyProtection="1">
      <alignment horizontal="left" vertical="center" wrapText="1"/>
    </xf>
    <xf numFmtId="0" fontId="68" fillId="24" borderId="26" xfId="0" applyFont="1" applyFill="1" applyBorder="1" applyAlignment="1" applyProtection="1">
      <alignment horizontal="left" vertical="center" wrapText="1"/>
    </xf>
    <xf numFmtId="0" fontId="68" fillId="24" borderId="258" xfId="0" applyFont="1" applyFill="1" applyBorder="1" applyAlignment="1" applyProtection="1">
      <alignment horizontal="left" vertical="center" wrapText="1"/>
    </xf>
    <xf numFmtId="0" fontId="68" fillId="0" borderId="244" xfId="0" applyFont="1" applyFill="1" applyBorder="1" applyAlignment="1" applyProtection="1">
      <alignment horizontal="center" vertical="center" wrapText="1"/>
    </xf>
    <xf numFmtId="0" fontId="68" fillId="0" borderId="252" xfId="0" applyFont="1" applyFill="1" applyBorder="1" applyAlignment="1" applyProtection="1">
      <alignment horizontal="center" vertical="center" wrapText="1"/>
    </xf>
    <xf numFmtId="0" fontId="68" fillId="24" borderId="244" xfId="0" applyFont="1" applyFill="1" applyBorder="1" applyAlignment="1" applyProtection="1">
      <alignment horizontal="center" vertical="center" wrapText="1"/>
    </xf>
    <xf numFmtId="0" fontId="68" fillId="24" borderId="125" xfId="0" applyFont="1" applyFill="1" applyBorder="1" applyAlignment="1" applyProtection="1">
      <alignment horizontal="center" vertical="center" wrapText="1"/>
    </xf>
    <xf numFmtId="0" fontId="68" fillId="0" borderId="243" xfId="0" applyFont="1" applyFill="1" applyBorder="1" applyAlignment="1" applyProtection="1">
      <alignment horizontal="center" vertical="center" wrapText="1"/>
    </xf>
    <xf numFmtId="0" fontId="68" fillId="0" borderId="125" xfId="0" applyFont="1" applyFill="1" applyBorder="1" applyAlignment="1" applyProtection="1">
      <alignment horizontal="center" vertical="center" wrapText="1"/>
    </xf>
    <xf numFmtId="49" fontId="3" fillId="39" borderId="238" xfId="0" applyNumberFormat="1" applyFont="1" applyFill="1" applyBorder="1" applyAlignment="1" applyProtection="1">
      <alignment horizontal="left" vertical="center" wrapText="1"/>
      <protection locked="0"/>
    </xf>
    <xf numFmtId="49" fontId="3" fillId="39" borderId="97" xfId="0" applyNumberFormat="1" applyFont="1" applyFill="1" applyBorder="1" applyAlignment="1" applyProtection="1">
      <alignment horizontal="left" vertical="center" wrapText="1"/>
      <protection locked="0"/>
    </xf>
    <xf numFmtId="49" fontId="3" fillId="39" borderId="239" xfId="0" applyNumberFormat="1" applyFont="1" applyFill="1" applyBorder="1" applyAlignment="1" applyProtection="1">
      <alignment horizontal="left" vertical="center" wrapText="1"/>
      <protection locked="0"/>
    </xf>
    <xf numFmtId="49" fontId="3" fillId="39" borderId="240" xfId="0" applyNumberFormat="1" applyFont="1" applyFill="1" applyBorder="1" applyAlignment="1" applyProtection="1">
      <alignment horizontal="left" vertical="center" wrapText="1"/>
      <protection locked="0"/>
    </xf>
    <xf numFmtId="49" fontId="3" fillId="39" borderId="100" xfId="0" applyNumberFormat="1" applyFont="1" applyFill="1" applyBorder="1" applyAlignment="1" applyProtection="1">
      <alignment horizontal="left" vertical="center" wrapText="1"/>
      <protection locked="0"/>
    </xf>
    <xf numFmtId="49" fontId="3" fillId="39" borderId="241" xfId="0" applyNumberFormat="1" applyFont="1" applyFill="1" applyBorder="1" applyAlignment="1" applyProtection="1">
      <alignment horizontal="left" vertical="center" wrapText="1"/>
      <protection locked="0"/>
    </xf>
    <xf numFmtId="49" fontId="3" fillId="38" borderId="238" xfId="0" applyNumberFormat="1" applyFont="1" applyFill="1" applyBorder="1" applyAlignment="1" applyProtection="1">
      <alignment horizontal="left" vertical="center" wrapText="1"/>
      <protection locked="0"/>
    </xf>
    <xf numFmtId="49" fontId="3" fillId="38" borderId="97" xfId="0" applyNumberFormat="1" applyFont="1" applyFill="1" applyBorder="1" applyAlignment="1" applyProtection="1">
      <alignment horizontal="left" vertical="center" wrapText="1"/>
      <protection locked="0"/>
    </xf>
    <xf numFmtId="49" fontId="3" fillId="38" borderId="239" xfId="0" applyNumberFormat="1" applyFont="1" applyFill="1" applyBorder="1" applyAlignment="1" applyProtection="1">
      <alignment horizontal="left" vertical="center" wrapText="1"/>
      <protection locked="0"/>
    </xf>
    <xf numFmtId="49" fontId="3" fillId="38" borderId="240" xfId="0" applyNumberFormat="1" applyFont="1" applyFill="1" applyBorder="1" applyAlignment="1" applyProtection="1">
      <alignment horizontal="left" vertical="center" wrapText="1"/>
      <protection locked="0"/>
    </xf>
    <xf numFmtId="49" fontId="3" fillId="38" borderId="100" xfId="0" applyNumberFormat="1" applyFont="1" applyFill="1" applyBorder="1" applyAlignment="1" applyProtection="1">
      <alignment horizontal="left" vertical="center" wrapText="1"/>
      <protection locked="0"/>
    </xf>
    <xf numFmtId="49" fontId="3" fillId="38" borderId="241" xfId="0" applyNumberFormat="1" applyFont="1" applyFill="1" applyBorder="1" applyAlignment="1" applyProtection="1">
      <alignment horizontal="left" vertical="center" wrapText="1"/>
      <protection locked="0"/>
    </xf>
    <xf numFmtId="49" fontId="3" fillId="22" borderId="244" xfId="0" applyNumberFormat="1" applyFont="1" applyFill="1" applyBorder="1" applyAlignment="1" applyProtection="1">
      <alignment horizontal="center" vertical="center" wrapText="1"/>
      <protection locked="0"/>
    </xf>
    <xf numFmtId="49" fontId="3" fillId="22" borderId="125" xfId="0" applyNumberFormat="1" applyFont="1" applyFill="1" applyBorder="1" applyAlignment="1" applyProtection="1">
      <alignment horizontal="center" vertical="center" wrapText="1"/>
      <protection locked="0"/>
    </xf>
    <xf numFmtId="49" fontId="3" fillId="40" borderId="238" xfId="0" applyNumberFormat="1" applyFont="1" applyFill="1" applyBorder="1" applyAlignment="1" applyProtection="1">
      <alignment horizontal="left" vertical="center" wrapText="1"/>
      <protection locked="0"/>
    </xf>
    <xf numFmtId="49" fontId="3" fillId="40" borderId="97" xfId="0" applyNumberFormat="1" applyFont="1" applyFill="1" applyBorder="1" applyAlignment="1" applyProtection="1">
      <alignment horizontal="left" vertical="center" wrapText="1"/>
      <protection locked="0"/>
    </xf>
    <xf numFmtId="49" fontId="3" fillId="40" borderId="239" xfId="0" applyNumberFormat="1" applyFont="1" applyFill="1" applyBorder="1" applyAlignment="1" applyProtection="1">
      <alignment horizontal="left" vertical="center" wrapText="1"/>
      <protection locked="0"/>
    </xf>
    <xf numFmtId="49" fontId="3" fillId="40" borderId="240" xfId="0" applyNumberFormat="1" applyFont="1" applyFill="1" applyBorder="1" applyAlignment="1" applyProtection="1">
      <alignment horizontal="left" vertical="center" wrapText="1"/>
      <protection locked="0"/>
    </xf>
    <xf numFmtId="49" fontId="3" fillId="40" borderId="100" xfId="0" applyNumberFormat="1" applyFont="1" applyFill="1" applyBorder="1" applyAlignment="1" applyProtection="1">
      <alignment horizontal="left" vertical="center" wrapText="1"/>
      <protection locked="0"/>
    </xf>
    <xf numFmtId="49" fontId="3" fillId="40" borderId="241" xfId="0" applyNumberFormat="1" applyFont="1" applyFill="1" applyBorder="1" applyAlignment="1" applyProtection="1">
      <alignment horizontal="left" vertical="center" wrapText="1"/>
      <protection locked="0"/>
    </xf>
    <xf numFmtId="49" fontId="15" fillId="0" borderId="249" xfId="0" applyNumberFormat="1" applyFont="1" applyFill="1" applyBorder="1" applyAlignment="1" applyProtection="1">
      <alignment horizontal="center"/>
    </xf>
    <xf numFmtId="49" fontId="15" fillId="0" borderId="44" xfId="0" applyNumberFormat="1" applyFont="1" applyFill="1" applyBorder="1" applyAlignment="1" applyProtection="1">
      <alignment horizontal="center"/>
    </xf>
    <xf numFmtId="49" fontId="15" fillId="0" borderId="247" xfId="0" applyNumberFormat="1" applyFont="1" applyFill="1" applyBorder="1" applyAlignment="1" applyProtection="1">
      <alignment horizontal="center"/>
    </xf>
    <xf numFmtId="49" fontId="15" fillId="0" borderId="248" xfId="0" applyNumberFormat="1" applyFont="1" applyFill="1" applyBorder="1" applyAlignment="1" applyProtection="1">
      <alignment horizontal="center"/>
    </xf>
    <xf numFmtId="49" fontId="68" fillId="28" borderId="244" xfId="0" applyNumberFormat="1" applyFont="1" applyFill="1" applyBorder="1" applyAlignment="1" applyProtection="1">
      <alignment horizontal="center" vertical="center" wrapText="1"/>
      <protection locked="0"/>
    </xf>
    <xf numFmtId="49" fontId="68" fillId="28" borderId="125" xfId="0" applyNumberFormat="1" applyFont="1" applyFill="1" applyBorder="1" applyAlignment="1" applyProtection="1">
      <alignment horizontal="center" vertical="center" wrapText="1"/>
      <protection locked="0"/>
    </xf>
    <xf numFmtId="0" fontId="85" fillId="0" borderId="117" xfId="0" applyFont="1" applyBorder="1" applyAlignment="1" applyProtection="1">
      <alignment horizontal="right"/>
    </xf>
    <xf numFmtId="0" fontId="120" fillId="0" borderId="117" xfId="0" applyFont="1" applyBorder="1" applyAlignment="1"/>
    <xf numFmtId="0" fontId="0" fillId="0" borderId="250" xfId="0" applyBorder="1" applyAlignment="1" applyProtection="1">
      <alignment horizontal="center"/>
    </xf>
    <xf numFmtId="0" fontId="0" fillId="0" borderId="251" xfId="0" applyBorder="1" applyAlignment="1" applyProtection="1">
      <alignment horizontal="center"/>
    </xf>
    <xf numFmtId="0" fontId="27" fillId="0" borderId="106" xfId="0" applyFont="1" applyBorder="1" applyAlignment="1" applyProtection="1">
      <alignment horizontal="center" wrapText="1"/>
    </xf>
    <xf numFmtId="0" fontId="27" fillId="0" borderId="107" xfId="0" applyFont="1" applyBorder="1" applyAlignment="1" applyProtection="1">
      <alignment horizontal="center" wrapText="1"/>
    </xf>
    <xf numFmtId="0" fontId="27" fillId="0" borderId="108" xfId="0" applyFont="1" applyBorder="1" applyAlignment="1" applyProtection="1">
      <alignment horizontal="center" wrapText="1"/>
    </xf>
    <xf numFmtId="164" fontId="15" fillId="0" borderId="119" xfId="0" applyNumberFormat="1" applyFont="1" applyBorder="1" applyAlignment="1" applyProtection="1">
      <alignment horizontal="center"/>
    </xf>
    <xf numFmtId="0" fontId="15" fillId="0" borderId="120" xfId="0" applyFont="1" applyBorder="1" applyAlignment="1" applyProtection="1">
      <alignment horizontal="center"/>
    </xf>
    <xf numFmtId="0" fontId="15" fillId="0" borderId="121" xfId="0" applyFont="1" applyBorder="1" applyAlignment="1" applyProtection="1">
      <alignment horizontal="center"/>
    </xf>
    <xf numFmtId="0" fontId="114" fillId="0" borderId="0" xfId="0" applyFont="1" applyBorder="1" applyAlignment="1" applyProtection="1">
      <alignment horizontal="right"/>
    </xf>
    <xf numFmtId="0" fontId="114" fillId="0" borderId="126" xfId="0" applyFont="1" applyBorder="1" applyAlignment="1" applyProtection="1">
      <alignment horizontal="right"/>
    </xf>
    <xf numFmtId="0" fontId="114" fillId="0" borderId="48" xfId="0" applyFont="1" applyBorder="1" applyAlignment="1" applyProtection="1">
      <alignment horizontal="right"/>
    </xf>
    <xf numFmtId="164" fontId="16" fillId="32" borderId="10" xfId="56" applyFont="1" applyFill="1" applyBorder="1" applyAlignment="1" applyProtection="1">
      <alignment horizontal="center"/>
      <protection locked="0"/>
    </xf>
    <xf numFmtId="0" fontId="114" fillId="0" borderId="0" xfId="0" applyFont="1" applyAlignment="1" applyProtection="1">
      <alignment horizontal="right"/>
    </xf>
    <xf numFmtId="0" fontId="0" fillId="22" borderId="42" xfId="0" applyFill="1" applyBorder="1" applyAlignment="1" applyProtection="1">
      <alignment horizontal="center"/>
    </xf>
    <xf numFmtId="0" fontId="0" fillId="22" borderId="44" xfId="0" applyFill="1" applyBorder="1" applyAlignment="1" applyProtection="1">
      <alignment horizontal="center"/>
    </xf>
    <xf numFmtId="0" fontId="0" fillId="0" borderId="0" xfId="0" applyAlignment="1" applyProtection="1"/>
    <xf numFmtId="49" fontId="0" fillId="0" borderId="42" xfId="0" applyNumberFormat="1" applyBorder="1" applyAlignment="1" applyProtection="1">
      <alignment horizontal="center"/>
      <protection locked="0"/>
    </xf>
    <xf numFmtId="49" fontId="0" fillId="0" borderId="44" xfId="0" applyNumberFormat="1" applyBorder="1" applyAlignment="1" applyProtection="1">
      <alignment horizontal="center"/>
      <protection locked="0"/>
    </xf>
    <xf numFmtId="164" fontId="62" fillId="30" borderId="0" xfId="38" applyFont="1" applyFill="1" applyAlignment="1" applyProtection="1">
      <alignment horizontal="center" vertical="center"/>
    </xf>
    <xf numFmtId="3" fontId="0" fillId="0" borderId="42" xfId="0" applyNumberFormat="1" applyBorder="1" applyAlignment="1" applyProtection="1">
      <alignment horizontal="center"/>
      <protection locked="0"/>
    </xf>
    <xf numFmtId="3" fontId="0" fillId="0" borderId="44" xfId="0" applyNumberFormat="1" applyBorder="1" applyAlignment="1" applyProtection="1">
      <alignment horizontal="center"/>
      <protection locked="0"/>
    </xf>
    <xf numFmtId="15" fontId="0" fillId="0" borderId="10" xfId="56" applyNumberFormat="1" applyFont="1" applyFill="1" applyBorder="1" applyAlignment="1" applyProtection="1">
      <alignment horizontal="center"/>
      <protection locked="0"/>
    </xf>
    <xf numFmtId="15" fontId="138" fillId="0" borderId="10" xfId="56" applyNumberFormat="1" applyFill="1" applyBorder="1" applyAlignment="1" applyProtection="1">
      <alignment horizontal="center"/>
      <protection locked="0"/>
    </xf>
    <xf numFmtId="49" fontId="150" fillId="0" borderId="10" xfId="0" applyNumberFormat="1" applyFont="1" applyFill="1" applyBorder="1" applyAlignment="1" applyProtection="1">
      <alignment horizontal="center"/>
      <protection locked="0"/>
    </xf>
    <xf numFmtId="49" fontId="0" fillId="0" borderId="43" xfId="0" applyNumberFormat="1" applyBorder="1" applyAlignment="1" applyProtection="1">
      <alignment horizontal="center"/>
      <protection locked="0"/>
    </xf>
    <xf numFmtId="49" fontId="0" fillId="0" borderId="10" xfId="0" applyNumberFormat="1" applyBorder="1" applyAlignment="1" applyProtection="1">
      <alignment horizontal="center"/>
      <protection locked="0"/>
    </xf>
    <xf numFmtId="164" fontId="25" fillId="25" borderId="39" xfId="56" applyFont="1" applyFill="1" applyBorder="1" applyAlignment="1" applyProtection="1">
      <alignment horizontal="center"/>
    </xf>
    <xf numFmtId="164" fontId="2" fillId="0" borderId="39" xfId="56" applyFont="1" applyFill="1" applyBorder="1" applyAlignment="1" applyProtection="1">
      <alignment horizontal="right" vertical="top" wrapText="1"/>
    </xf>
    <xf numFmtId="0" fontId="0" fillId="0" borderId="39" xfId="0" applyBorder="1"/>
    <xf numFmtId="164" fontId="115" fillId="33" borderId="39" xfId="56" applyFont="1" applyFill="1" applyBorder="1" applyAlignment="1" applyProtection="1">
      <alignment horizontal="center" wrapText="1"/>
    </xf>
    <xf numFmtId="164" fontId="2" fillId="0" borderId="39" xfId="56" applyFont="1" applyFill="1" applyBorder="1" applyAlignment="1" applyProtection="1">
      <alignment horizontal="right" wrapText="1"/>
    </xf>
    <xf numFmtId="15" fontId="25" fillId="25" borderId="39" xfId="56" applyNumberFormat="1" applyFont="1" applyFill="1" applyBorder="1" applyAlignment="1" applyProtection="1">
      <alignment horizontal="center"/>
    </xf>
    <xf numFmtId="0" fontId="0" fillId="0" borderId="39" xfId="0" applyBorder="1" applyAlignment="1"/>
    <xf numFmtId="164" fontId="106" fillId="30" borderId="0" xfId="38" applyFont="1" applyFill="1" applyAlignment="1" applyProtection="1">
      <alignment horizontal="center" vertical="center"/>
    </xf>
    <xf numFmtId="164" fontId="34" fillId="25" borderId="0" xfId="49" applyFont="1" applyFill="1" applyAlignment="1" applyProtection="1">
      <alignment horizontal="center" vertical="center" wrapText="1"/>
    </xf>
    <xf numFmtId="173" fontId="25" fillId="25" borderId="39" xfId="56" applyNumberFormat="1" applyFont="1" applyFill="1" applyBorder="1" applyAlignment="1" applyProtection="1">
      <alignment horizontal="center" vertical="center"/>
    </xf>
    <xf numFmtId="164" fontId="2" fillId="0" borderId="39" xfId="56" applyFont="1" applyBorder="1" applyAlignment="1" applyProtection="1">
      <alignment horizontal="right"/>
    </xf>
    <xf numFmtId="164" fontId="21" fillId="0" borderId="0" xfId="49" applyFont="1" applyFill="1" applyAlignment="1" applyProtection="1">
      <alignment horizontal="right" vertical="center"/>
    </xf>
    <xf numFmtId="164" fontId="25" fillId="25" borderId="0" xfId="49" applyFont="1" applyFill="1" applyAlignment="1" applyProtection="1">
      <alignment horizontal="center" vertical="center" wrapText="1"/>
    </xf>
    <xf numFmtId="0" fontId="35" fillId="22" borderId="42" xfId="0" applyFont="1" applyFill="1" applyBorder="1" applyAlignment="1" applyProtection="1">
      <alignment horizontal="left" wrapText="1"/>
      <protection locked="0"/>
    </xf>
    <xf numFmtId="0" fontId="0" fillId="0" borderId="43" xfId="0" applyBorder="1" applyAlignment="1" applyProtection="1">
      <alignment horizontal="left" wrapText="1"/>
      <protection locked="0"/>
    </xf>
    <xf numFmtId="0" fontId="0" fillId="0" borderId="44" xfId="0" applyBorder="1" applyAlignment="1" applyProtection="1">
      <alignment horizontal="left" wrapText="1"/>
      <protection locked="0"/>
    </xf>
    <xf numFmtId="0" fontId="116" fillId="0" borderId="127" xfId="0" applyFont="1" applyFill="1" applyBorder="1" applyAlignment="1" applyProtection="1">
      <alignment horizontal="left" wrapText="1"/>
    </xf>
    <xf numFmtId="0" fontId="116" fillId="0" borderId="76" xfId="0" applyFont="1" applyFill="1" applyBorder="1" applyAlignment="1" applyProtection="1">
      <alignment horizontal="left" wrapText="1"/>
    </xf>
    <xf numFmtId="0" fontId="116" fillId="0" borderId="128" xfId="0" applyFont="1" applyFill="1" applyBorder="1" applyAlignment="1" applyProtection="1">
      <alignment horizontal="left" wrapText="1"/>
    </xf>
    <xf numFmtId="0" fontId="116" fillId="0" borderId="129" xfId="0" applyFont="1" applyFill="1" applyBorder="1" applyAlignment="1" applyProtection="1">
      <alignment horizontal="left" wrapText="1"/>
    </xf>
    <xf numFmtId="164" fontId="62" fillId="30" borderId="0" xfId="47" applyFont="1" applyFill="1" applyAlignment="1">
      <alignment horizontal="center" vertical="center"/>
    </xf>
    <xf numFmtId="164" fontId="15" fillId="0" borderId="0" xfId="0" applyNumberFormat="1" applyFont="1" applyAlignment="1" applyProtection="1">
      <alignment horizontal="center" wrapText="1"/>
    </xf>
    <xf numFmtId="164" fontId="29" fillId="0" borderId="0" xfId="0" applyNumberFormat="1" applyFont="1" applyAlignment="1" applyProtection="1">
      <alignment horizontal="right"/>
    </xf>
    <xf numFmtId="15" fontId="29" fillId="0" borderId="0" xfId="0" applyNumberFormat="1" applyFont="1" applyAlignment="1" applyProtection="1">
      <alignment horizontal="right"/>
    </xf>
    <xf numFmtId="164" fontId="15" fillId="0" borderId="0" xfId="0" applyNumberFormat="1" applyFont="1" applyAlignment="1" applyProtection="1">
      <alignment horizontal="center"/>
    </xf>
    <xf numFmtId="164" fontId="29" fillId="0" borderId="0" xfId="0" applyNumberFormat="1" applyFont="1" applyAlignment="1" applyProtection="1">
      <alignment horizontal="left"/>
    </xf>
    <xf numFmtId="164" fontId="16" fillId="33" borderId="0" xfId="56" applyFont="1" applyFill="1" applyBorder="1" applyAlignment="1" applyProtection="1">
      <alignment horizontal="center" wrapText="1"/>
    </xf>
    <xf numFmtId="0" fontId="112" fillId="0" borderId="0" xfId="0" applyFont="1" applyAlignment="1" applyProtection="1">
      <alignment horizontal="center"/>
    </xf>
    <xf numFmtId="164" fontId="111" fillId="0" borderId="106" xfId="0" applyNumberFormat="1" applyFont="1" applyBorder="1" applyAlignment="1" applyProtection="1">
      <alignment horizontal="center" vertical="center" wrapText="1"/>
    </xf>
    <xf numFmtId="164" fontId="111" fillId="0" borderId="107" xfId="0" applyNumberFormat="1" applyFont="1" applyBorder="1" applyAlignment="1" applyProtection="1">
      <alignment horizontal="center" vertical="center" wrapText="1"/>
    </xf>
    <xf numFmtId="164" fontId="111" fillId="0" borderId="108" xfId="0" applyNumberFormat="1" applyFont="1" applyBorder="1" applyAlignment="1" applyProtection="1">
      <alignment horizontal="center" vertical="center" wrapText="1"/>
    </xf>
    <xf numFmtId="0" fontId="0" fillId="0" borderId="130" xfId="0" applyBorder="1" applyAlignment="1" applyProtection="1">
      <alignment horizontal="center"/>
    </xf>
    <xf numFmtId="0" fontId="0" fillId="0" borderId="57" xfId="0" applyBorder="1" applyAlignment="1" applyProtection="1">
      <alignment horizontal="center"/>
    </xf>
    <xf numFmtId="0" fontId="31" fillId="22" borderId="42" xfId="0" applyFont="1" applyFill="1" applyBorder="1" applyAlignment="1" applyProtection="1">
      <alignment horizontal="left" wrapText="1"/>
      <protection locked="0"/>
    </xf>
    <xf numFmtId="0" fontId="35" fillId="22" borderId="43" xfId="0" applyFont="1" applyFill="1" applyBorder="1" applyAlignment="1" applyProtection="1">
      <alignment horizontal="left" wrapText="1"/>
      <protection locked="0"/>
    </xf>
    <xf numFmtId="0" fontId="35" fillId="22" borderId="44" xfId="0" applyFont="1" applyFill="1" applyBorder="1" applyAlignment="1" applyProtection="1">
      <alignment horizontal="left" wrapText="1"/>
      <protection locked="0"/>
    </xf>
    <xf numFmtId="164" fontId="16" fillId="33" borderId="0" xfId="56" applyFont="1" applyFill="1" applyBorder="1" applyAlignment="1" applyProtection="1">
      <alignment horizontal="center" vertical="center" wrapText="1"/>
    </xf>
    <xf numFmtId="164" fontId="15" fillId="0" borderId="0" xfId="0" applyNumberFormat="1" applyFont="1" applyAlignment="1">
      <alignment horizontal="center"/>
    </xf>
    <xf numFmtId="164" fontId="29" fillId="0" borderId="0" xfId="0" applyNumberFormat="1" applyFont="1" applyAlignment="1">
      <alignment horizontal="right"/>
    </xf>
    <xf numFmtId="0" fontId="35" fillId="22" borderId="107" xfId="0" applyFont="1" applyFill="1" applyBorder="1" applyAlignment="1" applyProtection="1">
      <alignment horizontal="left" vertical="top" wrapText="1"/>
      <protection locked="0"/>
    </xf>
    <xf numFmtId="0" fontId="35" fillId="22" borderId="108" xfId="0" applyFont="1" applyFill="1" applyBorder="1" applyAlignment="1" applyProtection="1">
      <alignment horizontal="left" vertical="top" wrapText="1"/>
      <protection locked="0"/>
    </xf>
    <xf numFmtId="164" fontId="36" fillId="0" borderId="0" xfId="0" applyNumberFormat="1" applyFont="1" applyAlignment="1">
      <alignment horizontal="left" vertical="center" wrapText="1"/>
    </xf>
    <xf numFmtId="0" fontId="15" fillId="0" borderId="0" xfId="0" applyFont="1" applyBorder="1" applyAlignment="1">
      <alignment horizontal="center"/>
    </xf>
    <xf numFmtId="164" fontId="29" fillId="0" borderId="0" xfId="0" applyNumberFormat="1" applyFont="1" applyAlignment="1">
      <alignment horizontal="left" vertical="center" wrapText="1"/>
    </xf>
    <xf numFmtId="0" fontId="0" fillId="48" borderId="93" xfId="0" applyFill="1" applyBorder="1" applyAlignment="1">
      <alignment vertical="top"/>
    </xf>
    <xf numFmtId="0" fontId="0" fillId="0" borderId="75" xfId="0" applyBorder="1" applyAlignment="1">
      <alignment vertical="top"/>
    </xf>
    <xf numFmtId="0" fontId="0" fillId="0" borderId="90" xfId="0" applyBorder="1" applyAlignment="1">
      <alignment vertical="top"/>
    </xf>
    <xf numFmtId="0" fontId="131" fillId="22" borderId="107" xfId="0" applyFont="1" applyFill="1" applyBorder="1" applyAlignment="1" applyProtection="1">
      <alignment horizontal="left" vertical="top" wrapText="1"/>
      <protection locked="0"/>
    </xf>
    <xf numFmtId="0" fontId="131" fillId="22" borderId="108" xfId="0" applyFont="1" applyFill="1" applyBorder="1" applyAlignment="1" applyProtection="1">
      <alignment horizontal="left" vertical="top" wrapText="1"/>
      <protection locked="0"/>
    </xf>
    <xf numFmtId="0" fontId="31" fillId="22" borderId="42" xfId="0" applyFont="1" applyFill="1" applyBorder="1" applyAlignment="1" applyProtection="1">
      <alignment horizontal="left" vertical="center" wrapText="1"/>
      <protection locked="0"/>
    </xf>
    <xf numFmtId="0" fontId="31" fillId="22" borderId="43" xfId="0" applyFont="1" applyFill="1" applyBorder="1" applyAlignment="1" applyProtection="1">
      <alignment horizontal="left" vertical="center" wrapText="1"/>
      <protection locked="0"/>
    </xf>
    <xf numFmtId="0" fontId="31" fillId="22" borderId="44" xfId="0" applyFont="1" applyFill="1" applyBorder="1" applyAlignment="1" applyProtection="1">
      <alignment horizontal="left" vertical="center" wrapText="1"/>
      <protection locked="0"/>
    </xf>
    <xf numFmtId="0" fontId="35" fillId="22" borderId="42" xfId="0" applyFont="1" applyFill="1" applyBorder="1" applyAlignment="1" applyProtection="1">
      <alignment horizontal="left" vertical="center" wrapText="1"/>
      <protection locked="0"/>
    </xf>
    <xf numFmtId="0" fontId="35" fillId="22" borderId="43" xfId="0" applyFont="1" applyFill="1" applyBorder="1" applyAlignment="1" applyProtection="1">
      <alignment horizontal="left" vertical="center" wrapText="1"/>
      <protection locked="0"/>
    </xf>
    <xf numFmtId="0" fontId="35" fillId="22" borderId="44" xfId="0" applyFont="1" applyFill="1" applyBorder="1" applyAlignment="1" applyProtection="1">
      <alignment horizontal="left" vertical="center" wrapText="1"/>
      <protection locked="0"/>
    </xf>
    <xf numFmtId="0" fontId="0" fillId="47" borderId="93" xfId="0" applyFill="1" applyBorder="1" applyAlignment="1">
      <alignment vertical="top"/>
    </xf>
    <xf numFmtId="0" fontId="22" fillId="35" borderId="42" xfId="0" applyFont="1" applyFill="1" applyBorder="1" applyAlignment="1" applyProtection="1">
      <alignment vertical="center" wrapText="1"/>
    </xf>
    <xf numFmtId="0" fontId="22" fillId="35" borderId="43" xfId="0" applyFont="1" applyFill="1" applyBorder="1" applyAlignment="1" applyProtection="1">
      <alignment vertical="center" wrapText="1"/>
    </xf>
    <xf numFmtId="0" fontId="22" fillId="35" borderId="44" xfId="0" applyFont="1" applyFill="1" applyBorder="1" applyAlignment="1" applyProtection="1">
      <alignment vertical="center" wrapText="1"/>
    </xf>
    <xf numFmtId="9" fontId="2" fillId="0" borderId="42" xfId="84" applyFont="1" applyBorder="1" applyAlignment="1" applyProtection="1">
      <alignment horizontal="center" vertical="center" wrapText="1"/>
    </xf>
    <xf numFmtId="9" fontId="2" fillId="0" borderId="43" xfId="84" applyFont="1" applyBorder="1" applyAlignment="1" applyProtection="1">
      <alignment horizontal="center" vertical="center" wrapText="1"/>
    </xf>
    <xf numFmtId="9" fontId="2" fillId="0" borderId="44" xfId="84" applyFont="1" applyBorder="1" applyAlignment="1" applyProtection="1">
      <alignment horizontal="center" vertical="center" wrapText="1"/>
    </xf>
    <xf numFmtId="9" fontId="2" fillId="46" borderId="10" xfId="84" applyFont="1" applyFill="1" applyBorder="1" applyAlignment="1" applyProtection="1">
      <alignment horizontal="left" vertical="center" wrapText="1"/>
      <protection locked="0"/>
    </xf>
    <xf numFmtId="9" fontId="22" fillId="46" borderId="42" xfId="84" applyFont="1" applyFill="1" applyBorder="1" applyAlignment="1" applyProtection="1">
      <alignment horizontal="left" vertical="center" wrapText="1"/>
      <protection locked="0"/>
    </xf>
    <xf numFmtId="9" fontId="2" fillId="35" borderId="42" xfId="84" applyFont="1" applyFill="1" applyBorder="1" applyAlignment="1" applyProtection="1">
      <alignment horizontal="center" vertical="center" wrapText="1"/>
    </xf>
    <xf numFmtId="0" fontId="0" fillId="35" borderId="43" xfId="0" applyFill="1" applyBorder="1" applyAlignment="1">
      <alignment horizontal="center" vertical="center" wrapText="1"/>
    </xf>
    <xf numFmtId="0" fontId="0" fillId="35" borderId="44" xfId="0" applyFill="1" applyBorder="1" applyAlignment="1">
      <alignment horizontal="center" vertical="center" wrapText="1"/>
    </xf>
    <xf numFmtId="9" fontId="2" fillId="35" borderId="42" xfId="84" applyNumberFormat="1" applyFont="1" applyFill="1" applyBorder="1" applyAlignment="1" applyProtection="1">
      <alignment horizontal="center" vertical="center" wrapText="1"/>
    </xf>
    <xf numFmtId="9" fontId="2" fillId="35" borderId="43" xfId="84" applyNumberFormat="1" applyFont="1" applyFill="1" applyBorder="1" applyAlignment="1" applyProtection="1">
      <alignment horizontal="center" vertical="center" wrapText="1"/>
    </xf>
    <xf numFmtId="9" fontId="2" fillId="35" borderId="44" xfId="84" applyNumberFormat="1" applyFont="1" applyFill="1" applyBorder="1" applyAlignment="1" applyProtection="1">
      <alignment horizontal="center" vertical="center" wrapText="1"/>
    </xf>
    <xf numFmtId="9" fontId="29" fillId="0" borderId="42" xfId="61" applyFont="1" applyBorder="1" applyAlignment="1" applyProtection="1">
      <alignment horizontal="center" vertical="center" wrapText="1"/>
    </xf>
    <xf numFmtId="9" fontId="29" fillId="0" borderId="43" xfId="61" applyFont="1" applyBorder="1" applyAlignment="1" applyProtection="1">
      <alignment horizontal="center" vertical="center" wrapText="1"/>
    </xf>
    <xf numFmtId="9" fontId="29" fillId="0" borderId="44" xfId="61" applyFont="1" applyBorder="1" applyAlignment="1" applyProtection="1">
      <alignment horizontal="center" vertical="center" wrapText="1"/>
    </xf>
    <xf numFmtId="9" fontId="35" fillId="22" borderId="10" xfId="61" applyFont="1" applyFill="1" applyBorder="1" applyAlignment="1" applyProtection="1">
      <alignment horizontal="left" vertical="center" wrapText="1"/>
      <protection locked="0"/>
    </xf>
    <xf numFmtId="164" fontId="62" fillId="30" borderId="0" xfId="47" applyFont="1" applyFill="1" applyAlignment="1" applyProtection="1">
      <alignment horizontal="center" vertical="center"/>
    </xf>
    <xf numFmtId="0" fontId="35" fillId="0" borderId="97" xfId="0" applyFont="1" applyBorder="1" applyAlignment="1" applyProtection="1">
      <alignment horizontal="left" vertical="center"/>
    </xf>
    <xf numFmtId="164" fontId="34" fillId="0" borderId="0" xfId="0" applyNumberFormat="1" applyFont="1" applyAlignment="1" applyProtection="1">
      <alignment horizontal="center"/>
    </xf>
    <xf numFmtId="164" fontId="16" fillId="33" borderId="0" xfId="57" applyFont="1" applyFill="1" applyBorder="1" applyAlignment="1" applyProtection="1">
      <alignment horizontal="center"/>
    </xf>
    <xf numFmtId="164" fontId="128" fillId="0" borderId="0" xfId="0" applyNumberFormat="1" applyFont="1" applyAlignment="1" applyProtection="1">
      <alignment horizontal="center"/>
    </xf>
    <xf numFmtId="0" fontId="0" fillId="0" borderId="0" xfId="0" applyAlignment="1">
      <alignment horizontal="center"/>
    </xf>
    <xf numFmtId="164" fontId="112" fillId="0" borderId="0" xfId="0" applyNumberFormat="1" applyFont="1" applyAlignment="1" applyProtection="1">
      <alignment horizontal="center"/>
    </xf>
    <xf numFmtId="0" fontId="21" fillId="22" borderId="42" xfId="0" applyFont="1" applyFill="1" applyBorder="1" applyAlignment="1" applyProtection="1">
      <alignment horizontal="left" vertical="top" wrapText="1"/>
      <protection locked="0"/>
    </xf>
    <xf numFmtId="0" fontId="21" fillId="0" borderId="43" xfId="0" applyFont="1" applyBorder="1" applyAlignment="1">
      <alignment horizontal="left" vertical="top" wrapText="1"/>
    </xf>
    <xf numFmtId="0" fontId="21" fillId="0" borderId="44" xfId="0" applyFont="1" applyBorder="1" applyAlignment="1">
      <alignment horizontal="left" vertical="top" wrapText="1"/>
    </xf>
    <xf numFmtId="0" fontId="34" fillId="0" borderId="100" xfId="0" applyFont="1" applyBorder="1" applyAlignment="1" applyProtection="1">
      <alignment horizontal="center"/>
    </xf>
    <xf numFmtId="0" fontId="35" fillId="0" borderId="10" xfId="0" applyFont="1" applyBorder="1" applyAlignment="1" applyProtection="1">
      <alignment horizontal="center" vertical="center" wrapText="1"/>
    </xf>
    <xf numFmtId="9" fontId="2" fillId="0" borderId="42" xfId="84" applyNumberFormat="1" applyFont="1" applyBorder="1" applyAlignment="1" applyProtection="1">
      <alignment horizontal="center" vertical="center" wrapText="1"/>
    </xf>
    <xf numFmtId="9" fontId="2" fillId="0" borderId="43" xfId="84" applyNumberFormat="1" applyFont="1" applyBorder="1" applyAlignment="1" applyProtection="1">
      <alignment horizontal="center" vertical="center" wrapText="1"/>
    </xf>
    <xf numFmtId="9" fontId="2" fillId="0" borderId="44" xfId="84" applyNumberFormat="1" applyFont="1" applyBorder="1" applyAlignment="1" applyProtection="1">
      <alignment horizontal="center" vertical="center" wrapText="1"/>
    </xf>
    <xf numFmtId="0" fontId="22" fillId="35" borderId="42" xfId="0" applyFont="1" applyFill="1" applyBorder="1" applyAlignment="1" applyProtection="1">
      <alignment horizontal="left" vertical="center" wrapText="1"/>
    </xf>
    <xf numFmtId="0" fontId="22" fillId="35" borderId="43" xfId="0" applyFont="1" applyFill="1" applyBorder="1" applyAlignment="1" applyProtection="1">
      <alignment horizontal="left" vertical="center" wrapText="1"/>
    </xf>
    <xf numFmtId="0" fontId="22" fillId="35" borderId="44" xfId="0" applyFont="1" applyFill="1" applyBorder="1" applyAlignment="1" applyProtection="1">
      <alignment horizontal="left" vertical="center" wrapText="1"/>
    </xf>
    <xf numFmtId="9" fontId="22" fillId="46" borderId="10" xfId="84" applyFont="1" applyFill="1" applyBorder="1" applyAlignment="1" applyProtection="1">
      <alignment horizontal="left" vertical="center" wrapText="1"/>
      <protection locked="0"/>
    </xf>
    <xf numFmtId="0" fontId="35" fillId="20" borderId="0" xfId="0" applyFont="1" applyFill="1" applyAlignment="1" applyProtection="1">
      <alignment horizontal="center" vertical="center" wrapText="1"/>
    </xf>
    <xf numFmtId="0" fontId="144" fillId="20" borderId="10" xfId="0" applyFont="1" applyFill="1" applyBorder="1" applyAlignment="1" applyProtection="1">
      <alignment vertical="center" wrapText="1"/>
    </xf>
    <xf numFmtId="9" fontId="29" fillId="41" borderId="42" xfId="61" applyFont="1" applyFill="1" applyBorder="1" applyAlignment="1" applyProtection="1">
      <alignment horizontal="center" vertical="center" wrapText="1"/>
    </xf>
    <xf numFmtId="9" fontId="29" fillId="41" borderId="43" xfId="61" applyFont="1" applyFill="1" applyBorder="1" applyAlignment="1" applyProtection="1">
      <alignment horizontal="center" vertical="center" wrapText="1"/>
    </xf>
    <xf numFmtId="9" fontId="29" fillId="41" borderId="44" xfId="61" applyFont="1" applyFill="1" applyBorder="1" applyAlignment="1" applyProtection="1">
      <alignment horizontal="center" vertical="center" wrapText="1"/>
    </xf>
    <xf numFmtId="0" fontId="35" fillId="20" borderId="0" xfId="0" applyFont="1" applyFill="1" applyAlignment="1" applyProtection="1">
      <alignment horizontal="left"/>
      <protection locked="0"/>
    </xf>
    <xf numFmtId="0" fontId="35" fillId="20" borderId="40" xfId="0" applyFont="1" applyFill="1" applyBorder="1" applyAlignment="1" applyProtection="1">
      <alignment horizontal="left"/>
      <protection locked="0"/>
    </xf>
    <xf numFmtId="0" fontId="35" fillId="20" borderId="131" xfId="0" applyFont="1" applyFill="1" applyBorder="1" applyAlignment="1" applyProtection="1">
      <alignment horizontal="left"/>
      <protection locked="0"/>
    </xf>
    <xf numFmtId="0" fontId="35" fillId="20" borderId="0" xfId="0" applyFont="1" applyFill="1" applyBorder="1" applyAlignment="1" applyProtection="1">
      <alignment horizontal="left"/>
      <protection locked="0"/>
    </xf>
    <xf numFmtId="0" fontId="35" fillId="20" borderId="97" xfId="0" applyFont="1" applyFill="1" applyBorder="1" applyAlignment="1" applyProtection="1">
      <alignment horizontal="left"/>
    </xf>
    <xf numFmtId="0" fontId="35" fillId="20" borderId="97" xfId="0" applyFont="1" applyFill="1" applyBorder="1" applyAlignment="1" applyProtection="1">
      <alignment horizontal="left" vertical="center" wrapText="1"/>
    </xf>
    <xf numFmtId="0" fontId="35" fillId="20" borderId="0" xfId="0" applyFont="1" applyFill="1" applyBorder="1" applyAlignment="1" applyProtection="1">
      <alignment horizontal="left"/>
    </xf>
    <xf numFmtId="0" fontId="0" fillId="35" borderId="43" xfId="0" applyFill="1" applyBorder="1" applyAlignment="1">
      <alignment vertical="center" wrapText="1"/>
    </xf>
    <xf numFmtId="0" fontId="0" fillId="35" borderId="44" xfId="0" applyFill="1" applyBorder="1" applyAlignment="1">
      <alignment vertical="center" wrapText="1"/>
    </xf>
    <xf numFmtId="0" fontId="35" fillId="22" borderId="42" xfId="0" applyFont="1" applyFill="1" applyBorder="1" applyAlignment="1" applyProtection="1">
      <alignment horizontal="left" vertical="top" wrapText="1"/>
      <protection locked="0"/>
    </xf>
    <xf numFmtId="0" fontId="0" fillId="0" borderId="43" xfId="0" applyBorder="1" applyAlignment="1">
      <alignment horizontal="left" vertical="top" wrapText="1"/>
    </xf>
    <xf numFmtId="0" fontId="0" fillId="0" borderId="44" xfId="0" applyBorder="1" applyAlignment="1">
      <alignment horizontal="left" vertical="top" wrapText="1"/>
    </xf>
    <xf numFmtId="0" fontId="143" fillId="0" borderId="10" xfId="0" applyFont="1" applyBorder="1" applyAlignment="1" applyProtection="1">
      <alignment vertical="center" wrapText="1"/>
    </xf>
    <xf numFmtId="9" fontId="140" fillId="31" borderId="42" xfId="61" applyFont="1" applyFill="1" applyBorder="1" applyAlignment="1" applyProtection="1">
      <alignment horizontal="center" vertical="center" wrapText="1"/>
    </xf>
    <xf numFmtId="9" fontId="140" fillId="31" borderId="44" xfId="61" applyFont="1" applyFill="1" applyBorder="1" applyAlignment="1" applyProtection="1">
      <alignment horizontal="center" vertical="center" wrapText="1"/>
    </xf>
    <xf numFmtId="9" fontId="141" fillId="34" borderId="42" xfId="61" applyFont="1" applyFill="1" applyBorder="1" applyAlignment="1" applyProtection="1">
      <alignment horizontal="center" vertical="center" wrapText="1"/>
    </xf>
    <xf numFmtId="9" fontId="141" fillId="34" borderId="44" xfId="61" applyFont="1" applyFill="1" applyBorder="1" applyAlignment="1" applyProtection="1">
      <alignment horizontal="center" vertical="center" wrapText="1"/>
    </xf>
    <xf numFmtId="0" fontId="143" fillId="0" borderId="10" xfId="0" applyFont="1" applyBorder="1" applyAlignment="1" applyProtection="1">
      <alignment horizontal="center" vertical="center" wrapText="1"/>
    </xf>
    <xf numFmtId="49" fontId="143" fillId="0" borderId="10" xfId="0" applyNumberFormat="1" applyFont="1" applyBorder="1" applyAlignment="1" applyProtection="1">
      <alignment vertical="center" wrapText="1"/>
    </xf>
    <xf numFmtId="0" fontId="35" fillId="0" borderId="42" xfId="0" applyFont="1" applyBorder="1" applyAlignment="1" applyProtection="1">
      <alignment horizontal="center" vertical="center"/>
    </xf>
    <xf numFmtId="0" fontId="35" fillId="0" borderId="43" xfId="0" applyFont="1" applyBorder="1" applyAlignment="1" applyProtection="1">
      <alignment horizontal="center" vertical="center"/>
    </xf>
    <xf numFmtId="0" fontId="35" fillId="0" borderId="44" xfId="0" applyFont="1" applyBorder="1" applyAlignment="1" applyProtection="1">
      <alignment horizontal="center" vertical="center"/>
    </xf>
    <xf numFmtId="9" fontId="29" fillId="0" borderId="42" xfId="61" applyFont="1" applyFill="1" applyBorder="1" applyAlignment="1" applyProtection="1">
      <alignment horizontal="center" vertical="center" wrapText="1"/>
    </xf>
    <xf numFmtId="9" fontId="29" fillId="0" borderId="43" xfId="61" applyFont="1" applyFill="1" applyBorder="1" applyAlignment="1" applyProtection="1">
      <alignment horizontal="center" vertical="center" wrapText="1"/>
    </xf>
    <xf numFmtId="9" fontId="29" fillId="0" borderId="44" xfId="61" applyFont="1" applyFill="1" applyBorder="1" applyAlignment="1" applyProtection="1">
      <alignment horizontal="center" vertical="center" wrapText="1"/>
    </xf>
    <xf numFmtId="9" fontId="157" fillId="31" borderId="42" xfId="61" applyFont="1" applyFill="1" applyBorder="1" applyAlignment="1" applyProtection="1">
      <alignment horizontal="center" vertical="center" wrapText="1"/>
    </xf>
    <xf numFmtId="9" fontId="157" fillId="31" borderId="44" xfId="61" applyFont="1" applyFill="1" applyBorder="1" applyAlignment="1" applyProtection="1">
      <alignment horizontal="center" vertical="center" wrapText="1"/>
    </xf>
    <xf numFmtId="9" fontId="38" fillId="34" borderId="42" xfId="61" applyFont="1" applyFill="1" applyBorder="1" applyAlignment="1" applyProtection="1">
      <alignment horizontal="center" vertical="center" wrapText="1"/>
    </xf>
    <xf numFmtId="9" fontId="38" fillId="34" borderId="44" xfId="61" applyFont="1" applyFill="1" applyBorder="1" applyAlignment="1" applyProtection="1">
      <alignment horizontal="center" vertical="center" wrapText="1"/>
    </xf>
    <xf numFmtId="0" fontId="2" fillId="35" borderId="10" xfId="0" applyFont="1" applyFill="1" applyBorder="1" applyAlignment="1" applyProtection="1">
      <alignment vertical="center" wrapText="1"/>
    </xf>
    <xf numFmtId="0" fontId="2" fillId="35" borderId="42" xfId="0" applyFont="1" applyFill="1" applyBorder="1" applyAlignment="1" applyProtection="1">
      <alignment vertical="center" wrapText="1"/>
    </xf>
    <xf numFmtId="0" fontId="2" fillId="35" borderId="43" xfId="0" applyFont="1" applyFill="1" applyBorder="1" applyAlignment="1" applyProtection="1">
      <alignment vertical="center" wrapText="1"/>
    </xf>
    <xf numFmtId="0" fontId="2" fillId="35" borderId="44" xfId="0" applyFont="1" applyFill="1" applyBorder="1" applyAlignment="1" applyProtection="1">
      <alignment vertical="center" wrapText="1"/>
    </xf>
    <xf numFmtId="9" fontId="22" fillId="46" borderId="43" xfId="84" applyFont="1" applyFill="1" applyBorder="1" applyAlignment="1" applyProtection="1">
      <alignment horizontal="left" vertical="center" wrapText="1"/>
      <protection locked="0"/>
    </xf>
    <xf numFmtId="9" fontId="22" fillId="46" borderId="44" xfId="84" applyFont="1" applyFill="1" applyBorder="1" applyAlignment="1" applyProtection="1">
      <alignment horizontal="left" vertical="center" wrapText="1"/>
      <protection locked="0"/>
    </xf>
    <xf numFmtId="0" fontId="0" fillId="35" borderId="42" xfId="0" applyFill="1" applyBorder="1" applyAlignment="1">
      <alignment horizontal="left" vertical="center" wrapText="1"/>
    </xf>
    <xf numFmtId="0" fontId="0" fillId="35" borderId="43" xfId="0" applyFill="1" applyBorder="1" applyAlignment="1">
      <alignment horizontal="left" vertical="center" wrapText="1"/>
    </xf>
    <xf numFmtId="0" fontId="0" fillId="35" borderId="44" xfId="0" applyFill="1" applyBorder="1" applyAlignment="1">
      <alignment horizontal="left" vertical="center" wrapText="1"/>
    </xf>
    <xf numFmtId="0" fontId="3" fillId="22" borderId="132" xfId="0" applyFont="1" applyFill="1" applyBorder="1" applyAlignment="1" applyProtection="1">
      <alignment horizontal="center" vertical="top" wrapText="1"/>
      <protection locked="0"/>
    </xf>
    <xf numFmtId="0" fontId="3" fillId="22" borderId="133" xfId="0" applyFont="1" applyFill="1" applyBorder="1" applyAlignment="1" applyProtection="1">
      <alignment horizontal="center" vertical="top" wrapText="1"/>
      <protection locked="0"/>
    </xf>
    <xf numFmtId="0" fontId="3" fillId="22" borderId="134" xfId="0" applyFont="1" applyFill="1" applyBorder="1" applyAlignment="1" applyProtection="1">
      <alignment horizontal="center" vertical="top" wrapText="1"/>
      <protection locked="0"/>
    </xf>
    <xf numFmtId="0" fontId="81" fillId="0" borderId="135" xfId="0" applyNumberFormat="1" applyFont="1" applyFill="1" applyBorder="1" applyAlignment="1" applyProtection="1">
      <alignment horizontal="left" vertical="top" wrapText="1"/>
    </xf>
    <xf numFmtId="0" fontId="81" fillId="0" borderId="136" xfId="0" applyNumberFormat="1" applyFont="1" applyFill="1" applyBorder="1" applyAlignment="1" applyProtection="1">
      <alignment horizontal="left" vertical="top" wrapText="1"/>
    </xf>
    <xf numFmtId="0" fontId="81" fillId="0" borderId="137" xfId="0" applyNumberFormat="1" applyFont="1" applyFill="1" applyBorder="1" applyAlignment="1" applyProtection="1">
      <alignment horizontal="left" vertical="top" wrapText="1"/>
    </xf>
    <xf numFmtId="49" fontId="3" fillId="26" borderId="138" xfId="0" applyNumberFormat="1" applyFont="1" applyFill="1" applyBorder="1" applyAlignment="1" applyProtection="1">
      <alignment horizontal="center" vertical="center"/>
      <protection locked="0"/>
    </xf>
    <xf numFmtId="49" fontId="3" fillId="26" borderId="139" xfId="0" applyNumberFormat="1" applyFont="1" applyFill="1" applyBorder="1" applyAlignment="1" applyProtection="1">
      <alignment horizontal="center" vertical="center"/>
      <protection locked="0"/>
    </xf>
    <xf numFmtId="49" fontId="3" fillId="26" borderId="140" xfId="0" applyNumberFormat="1" applyFont="1" applyFill="1" applyBorder="1" applyAlignment="1" applyProtection="1">
      <alignment horizontal="center" vertical="center"/>
      <protection locked="0"/>
    </xf>
    <xf numFmtId="0" fontId="81" fillId="0" borderId="0" xfId="0" applyNumberFormat="1" applyFont="1" applyFill="1" applyBorder="1" applyAlignment="1" applyProtection="1">
      <alignment horizontal="left" vertical="top" wrapText="1"/>
    </xf>
    <xf numFmtId="0" fontId="81" fillId="0" borderId="141" xfId="0" applyNumberFormat="1" applyFont="1" applyFill="1" applyBorder="1" applyAlignment="1" applyProtection="1">
      <alignment horizontal="left" vertical="top" wrapText="1"/>
    </xf>
    <xf numFmtId="0" fontId="122" fillId="25" borderId="157" xfId="0" applyFont="1" applyFill="1" applyBorder="1" applyAlignment="1" applyProtection="1">
      <alignment horizontal="center" vertical="center"/>
    </xf>
    <xf numFmtId="0" fontId="122" fillId="25" borderId="158" xfId="0" applyFont="1" applyFill="1" applyBorder="1" applyAlignment="1" applyProtection="1">
      <alignment horizontal="center" vertical="center"/>
    </xf>
    <xf numFmtId="0" fontId="0" fillId="0" borderId="158" xfId="0" applyBorder="1" applyAlignment="1">
      <alignment horizontal="center" vertical="center"/>
    </xf>
    <xf numFmtId="0" fontId="0" fillId="0" borderId="159" xfId="0" applyBorder="1" applyAlignment="1">
      <alignment horizontal="center" vertical="center"/>
    </xf>
    <xf numFmtId="0" fontId="122" fillId="25" borderId="160" xfId="0" applyFont="1" applyFill="1" applyBorder="1" applyAlignment="1" applyProtection="1">
      <alignment horizontal="center" vertical="center"/>
    </xf>
    <xf numFmtId="0" fontId="122" fillId="25" borderId="161" xfId="0" applyFont="1" applyFill="1" applyBorder="1" applyAlignment="1" applyProtection="1">
      <alignment horizontal="center" vertical="center"/>
    </xf>
    <xf numFmtId="0" fontId="122" fillId="25" borderId="162" xfId="0" applyFont="1" applyFill="1" applyBorder="1" applyAlignment="1" applyProtection="1">
      <alignment horizontal="center" vertical="center"/>
    </xf>
    <xf numFmtId="0" fontId="3" fillId="25" borderId="165" xfId="0" applyFont="1" applyFill="1" applyBorder="1" applyAlignment="1" applyProtection="1">
      <alignment horizontal="left" vertical="top" wrapText="1"/>
      <protection locked="0"/>
    </xf>
    <xf numFmtId="0" fontId="3" fillId="25" borderId="166" xfId="0" applyFont="1" applyFill="1" applyBorder="1" applyAlignment="1" applyProtection="1">
      <alignment horizontal="left" vertical="top" wrapText="1"/>
      <protection locked="0"/>
    </xf>
    <xf numFmtId="0" fontId="3" fillId="25" borderId="167" xfId="0" applyFont="1" applyFill="1" applyBorder="1" applyAlignment="1" applyProtection="1">
      <alignment horizontal="left" vertical="top" wrapText="1"/>
      <protection locked="0"/>
    </xf>
    <xf numFmtId="0" fontId="81" fillId="0" borderId="168" xfId="0" applyNumberFormat="1" applyFont="1" applyFill="1" applyBorder="1" applyAlignment="1" applyProtection="1">
      <alignment horizontal="left" vertical="top" wrapText="1"/>
    </xf>
    <xf numFmtId="0" fontId="81" fillId="0" borderId="169" xfId="0" applyNumberFormat="1" applyFont="1" applyFill="1" applyBorder="1" applyAlignment="1" applyProtection="1">
      <alignment horizontal="left" vertical="top" wrapText="1"/>
    </xf>
    <xf numFmtId="0" fontId="81" fillId="0" borderId="170" xfId="0" applyNumberFormat="1" applyFont="1" applyFill="1" applyBorder="1" applyAlignment="1" applyProtection="1">
      <alignment horizontal="left" vertical="top" wrapText="1"/>
    </xf>
    <xf numFmtId="0" fontId="81" fillId="0" borderId="171" xfId="0" applyNumberFormat="1" applyFont="1" applyFill="1" applyBorder="1" applyAlignment="1" applyProtection="1">
      <alignment horizontal="left" vertical="top" wrapText="1"/>
    </xf>
    <xf numFmtId="0" fontId="3" fillId="25" borderId="172" xfId="0" applyFont="1" applyFill="1" applyBorder="1" applyAlignment="1" applyProtection="1">
      <alignment horizontal="left" vertical="top" wrapText="1"/>
      <protection locked="0"/>
    </xf>
    <xf numFmtId="0" fontId="3" fillId="25" borderId="173" xfId="0" applyFont="1" applyFill="1" applyBorder="1" applyAlignment="1" applyProtection="1">
      <alignment horizontal="left" vertical="top" wrapText="1"/>
      <protection locked="0"/>
    </xf>
    <xf numFmtId="0" fontId="3" fillId="25" borderId="174" xfId="0" applyFont="1" applyFill="1" applyBorder="1" applyAlignment="1" applyProtection="1">
      <alignment horizontal="left" vertical="top" wrapText="1"/>
      <protection locked="0"/>
    </xf>
    <xf numFmtId="9" fontId="3" fillId="0" borderId="163" xfId="61" applyNumberFormat="1" applyFont="1" applyFill="1" applyBorder="1" applyAlignment="1" applyProtection="1">
      <alignment horizontal="left" vertical="center" wrapText="1"/>
    </xf>
    <xf numFmtId="0" fontId="3" fillId="0" borderId="139" xfId="61" applyNumberFormat="1" applyFont="1" applyFill="1" applyBorder="1" applyAlignment="1" applyProtection="1">
      <alignment horizontal="left" vertical="center" wrapText="1"/>
    </xf>
    <xf numFmtId="0" fontId="3" fillId="0" borderId="164" xfId="61" applyNumberFormat="1" applyFont="1" applyFill="1" applyBorder="1" applyAlignment="1" applyProtection="1">
      <alignment horizontal="left" vertical="center" wrapText="1"/>
    </xf>
    <xf numFmtId="0" fontId="128" fillId="0" borderId="0" xfId="0" applyFont="1" applyBorder="1" applyAlignment="1" applyProtection="1">
      <alignment horizontal="center"/>
    </xf>
    <xf numFmtId="0" fontId="112" fillId="0" borderId="0" xfId="0" applyFont="1" applyBorder="1" applyAlignment="1" applyProtection="1">
      <alignment horizontal="center"/>
    </xf>
    <xf numFmtId="0" fontId="80" fillId="19" borderId="12" xfId="0" applyFont="1" applyFill="1" applyBorder="1" applyAlignment="1" applyProtection="1">
      <alignment horizontal="center" vertical="center"/>
    </xf>
    <xf numFmtId="0" fontId="61" fillId="26" borderId="145" xfId="0" applyFont="1" applyFill="1" applyBorder="1" applyAlignment="1" applyProtection="1">
      <alignment horizontal="center" vertical="center"/>
    </xf>
    <xf numFmtId="0" fontId="61" fillId="26" borderId="146" xfId="0" applyFont="1" applyFill="1" applyBorder="1" applyAlignment="1" applyProtection="1">
      <alignment horizontal="center" vertical="center"/>
    </xf>
    <xf numFmtId="0" fontId="61" fillId="26" borderId="147" xfId="0" applyFont="1" applyFill="1" applyBorder="1" applyAlignment="1" applyProtection="1">
      <alignment horizontal="center" vertical="center"/>
    </xf>
    <xf numFmtId="0" fontId="81" fillId="0" borderId="14" xfId="0" applyNumberFormat="1" applyFont="1" applyFill="1" applyBorder="1" applyAlignment="1" applyProtection="1">
      <alignment horizontal="left" vertical="top" wrapText="1"/>
    </xf>
    <xf numFmtId="0" fontId="81" fillId="0" borderId="148" xfId="0" applyNumberFormat="1" applyFont="1" applyFill="1" applyBorder="1" applyAlignment="1" applyProtection="1">
      <alignment horizontal="left" vertical="top" wrapText="1"/>
    </xf>
    <xf numFmtId="0" fontId="81" fillId="0" borderId="149" xfId="0" applyNumberFormat="1" applyFont="1" applyFill="1" applyBorder="1" applyAlignment="1" applyProtection="1">
      <alignment horizontal="left" vertical="top" wrapText="1"/>
    </xf>
    <xf numFmtId="0" fontId="81" fillId="0" borderId="150" xfId="0" applyNumberFormat="1" applyFont="1" applyFill="1" applyBorder="1" applyAlignment="1" applyProtection="1">
      <alignment horizontal="left" vertical="top" wrapText="1"/>
    </xf>
    <xf numFmtId="0" fontId="81" fillId="0" borderId="151" xfId="0" applyNumberFormat="1" applyFont="1" applyFill="1" applyBorder="1" applyAlignment="1" applyProtection="1">
      <alignment horizontal="left" vertical="top" wrapText="1"/>
    </xf>
    <xf numFmtId="49" fontId="3" fillId="26" borderId="152" xfId="0" applyNumberFormat="1" applyFont="1" applyFill="1" applyBorder="1" applyAlignment="1" applyProtection="1">
      <alignment horizontal="center" vertical="center"/>
      <protection locked="0"/>
    </xf>
    <xf numFmtId="49" fontId="3" fillId="26" borderId="14" xfId="0" applyNumberFormat="1" applyFont="1" applyFill="1" applyBorder="1" applyAlignment="1" applyProtection="1">
      <alignment horizontal="center" vertical="center"/>
      <protection locked="0"/>
    </xf>
    <xf numFmtId="49" fontId="3" fillId="26" borderId="148" xfId="0" applyNumberFormat="1" applyFont="1" applyFill="1" applyBorder="1" applyAlignment="1" applyProtection="1">
      <alignment horizontal="center" vertical="center"/>
      <protection locked="0"/>
    </xf>
    <xf numFmtId="0" fontId="79" fillId="0" borderId="0" xfId="0" applyFont="1" applyFill="1" applyBorder="1" applyAlignment="1" applyProtection="1">
      <alignment horizontal="center"/>
    </xf>
    <xf numFmtId="0" fontId="79" fillId="0" borderId="153" xfId="0" applyFont="1" applyFill="1" applyBorder="1" applyAlignment="1" applyProtection="1">
      <alignment horizontal="center"/>
    </xf>
    <xf numFmtId="49" fontId="3" fillId="26" borderId="154" xfId="0" applyNumberFormat="1" applyFont="1" applyFill="1" applyBorder="1" applyAlignment="1" applyProtection="1">
      <alignment horizontal="center" vertical="center"/>
      <protection locked="0"/>
    </xf>
    <xf numFmtId="49" fontId="3" fillId="26" borderId="155" xfId="0" applyNumberFormat="1" applyFont="1" applyFill="1" applyBorder="1" applyAlignment="1" applyProtection="1">
      <alignment horizontal="center" vertical="center"/>
      <protection locked="0"/>
    </xf>
    <xf numFmtId="49" fontId="3" fillId="26" borderId="156" xfId="0" applyNumberFormat="1" applyFont="1" applyFill="1" applyBorder="1" applyAlignment="1" applyProtection="1">
      <alignment horizontal="center" vertical="center"/>
      <protection locked="0"/>
    </xf>
    <xf numFmtId="0" fontId="79" fillId="0" borderId="175" xfId="0" applyFont="1" applyFill="1" applyBorder="1" applyAlignment="1" applyProtection="1">
      <alignment horizontal="center"/>
    </xf>
    <xf numFmtId="0" fontId="3" fillId="25" borderId="176" xfId="0" applyFont="1" applyFill="1" applyBorder="1" applyAlignment="1" applyProtection="1">
      <alignment horizontal="left" vertical="top" wrapText="1"/>
      <protection locked="0"/>
    </xf>
    <xf numFmtId="0" fontId="3" fillId="25" borderId="177" xfId="0" applyFont="1" applyFill="1" applyBorder="1" applyAlignment="1" applyProtection="1">
      <alignment horizontal="left" vertical="top" wrapText="1"/>
      <protection locked="0"/>
    </xf>
    <xf numFmtId="0" fontId="3" fillId="25" borderId="178" xfId="0" applyFont="1" applyFill="1" applyBorder="1" applyAlignment="1" applyProtection="1">
      <alignment horizontal="left" vertical="top" wrapText="1"/>
      <protection locked="0"/>
    </xf>
    <xf numFmtId="0" fontId="3" fillId="22" borderId="179" xfId="0" applyFont="1" applyFill="1" applyBorder="1" applyAlignment="1" applyProtection="1">
      <alignment horizontal="center" vertical="top" wrapText="1"/>
      <protection locked="0"/>
    </xf>
    <xf numFmtId="0" fontId="3" fillId="22" borderId="180" xfId="0" applyFont="1" applyFill="1" applyBorder="1" applyAlignment="1" applyProtection="1">
      <alignment horizontal="center" vertical="top" wrapText="1"/>
      <protection locked="0"/>
    </xf>
    <xf numFmtId="0" fontId="3" fillId="22" borderId="181" xfId="0" applyFont="1" applyFill="1" applyBorder="1" applyAlignment="1" applyProtection="1">
      <alignment horizontal="center" vertical="top" wrapText="1"/>
      <protection locked="0"/>
    </xf>
    <xf numFmtId="0" fontId="3" fillId="0" borderId="163" xfId="61" applyNumberFormat="1" applyFont="1" applyFill="1" applyBorder="1" applyAlignment="1" applyProtection="1">
      <alignment horizontal="left" vertical="center" wrapText="1"/>
    </xf>
    <xf numFmtId="0" fontId="81" fillId="0" borderId="182" xfId="0" applyNumberFormat="1" applyFont="1" applyFill="1" applyBorder="1" applyAlignment="1" applyProtection="1">
      <alignment horizontal="left" vertical="top" wrapText="1"/>
    </xf>
    <xf numFmtId="0" fontId="81" fillId="0" borderId="183" xfId="0" applyNumberFormat="1" applyFont="1" applyFill="1" applyBorder="1" applyAlignment="1" applyProtection="1">
      <alignment horizontal="left" vertical="top" wrapText="1"/>
    </xf>
    <xf numFmtId="0" fontId="81" fillId="0" borderId="184" xfId="0" applyNumberFormat="1" applyFont="1" applyFill="1" applyBorder="1" applyAlignment="1" applyProtection="1">
      <alignment horizontal="left" vertical="top" wrapText="1"/>
    </xf>
    <xf numFmtId="9" fontId="3" fillId="0" borderId="185" xfId="61" applyNumberFormat="1" applyFont="1" applyFill="1" applyBorder="1" applyAlignment="1" applyProtection="1">
      <alignment horizontal="left" vertical="center" wrapText="1"/>
    </xf>
    <xf numFmtId="0" fontId="3" fillId="0" borderId="186" xfId="61" applyNumberFormat="1" applyFont="1" applyFill="1" applyBorder="1" applyAlignment="1" applyProtection="1">
      <alignment horizontal="left" vertical="center" wrapText="1"/>
    </xf>
    <xf numFmtId="0" fontId="3" fillId="0" borderId="187" xfId="61" applyNumberFormat="1" applyFont="1" applyFill="1" applyBorder="1" applyAlignment="1" applyProtection="1">
      <alignment horizontal="left" vertical="center" wrapText="1"/>
    </xf>
    <xf numFmtId="0" fontId="61" fillId="22" borderId="188" xfId="0" applyFont="1" applyFill="1" applyBorder="1" applyAlignment="1" applyProtection="1">
      <alignment horizontal="center" vertical="center"/>
    </xf>
    <xf numFmtId="0" fontId="61" fillId="22" borderId="189" xfId="0" applyFont="1" applyFill="1" applyBorder="1" applyAlignment="1" applyProtection="1">
      <alignment horizontal="center" vertical="center"/>
    </xf>
    <xf numFmtId="0" fontId="61" fillId="22" borderId="190" xfId="0" applyFont="1" applyFill="1" applyBorder="1" applyAlignment="1" applyProtection="1">
      <alignment horizontal="center" vertical="center"/>
    </xf>
    <xf numFmtId="0" fontId="81" fillId="0" borderId="191" xfId="0" applyNumberFormat="1" applyFont="1" applyFill="1" applyBorder="1" applyAlignment="1" applyProtection="1">
      <alignment horizontal="left" vertical="center" wrapText="1"/>
    </xf>
    <xf numFmtId="0" fontId="81" fillId="0" borderId="192" xfId="0" applyNumberFormat="1" applyFont="1" applyFill="1" applyBorder="1" applyAlignment="1" applyProtection="1">
      <alignment horizontal="left" vertical="center" wrapText="1"/>
    </xf>
    <xf numFmtId="0" fontId="81" fillId="0" borderId="193" xfId="0" applyNumberFormat="1" applyFont="1" applyFill="1" applyBorder="1" applyAlignment="1" applyProtection="1">
      <alignment horizontal="left" vertical="center" wrapText="1"/>
    </xf>
    <xf numFmtId="0" fontId="3" fillId="22" borderId="142" xfId="0" applyFont="1" applyFill="1" applyBorder="1" applyAlignment="1" applyProtection="1">
      <alignment horizontal="center" vertical="top" wrapText="1"/>
      <protection locked="0"/>
    </xf>
    <xf numFmtId="0" fontId="3" fillId="22" borderId="143" xfId="0" applyFont="1" applyFill="1" applyBorder="1" applyAlignment="1" applyProtection="1">
      <alignment horizontal="center" vertical="top" wrapText="1"/>
      <protection locked="0"/>
    </xf>
    <xf numFmtId="0" fontId="3" fillId="22" borderId="144" xfId="0" applyFont="1" applyFill="1" applyBorder="1" applyAlignment="1" applyProtection="1">
      <alignment horizontal="center" vertical="top" wrapText="1"/>
      <protection locked="0"/>
    </xf>
    <xf numFmtId="0" fontId="3" fillId="22" borderId="132" xfId="0" applyFont="1" applyFill="1" applyBorder="1" applyAlignment="1" applyProtection="1">
      <alignment horizontal="left" vertical="top" wrapText="1"/>
      <protection locked="0"/>
    </xf>
    <xf numFmtId="0" fontId="3" fillId="22" borderId="133" xfId="0" applyFont="1" applyFill="1" applyBorder="1" applyAlignment="1" applyProtection="1">
      <alignment horizontal="left" vertical="top" wrapText="1"/>
      <protection locked="0"/>
    </xf>
    <xf numFmtId="0" fontId="3" fillId="22" borderId="134" xfId="0" applyFont="1" applyFill="1" applyBorder="1" applyAlignment="1" applyProtection="1">
      <alignment horizontal="left" vertical="top" wrapText="1"/>
      <protection locked="0"/>
    </xf>
    <xf numFmtId="0" fontId="22" fillId="0" borderId="203" xfId="0" applyFont="1" applyFill="1" applyBorder="1" applyAlignment="1" applyProtection="1">
      <alignment horizontal="left" wrapText="1"/>
      <protection locked="0"/>
    </xf>
    <xf numFmtId="0" fontId="22" fillId="0" borderId="204" xfId="0" applyFont="1" applyFill="1" applyBorder="1" applyAlignment="1" applyProtection="1">
      <alignment horizontal="left" wrapText="1"/>
      <protection locked="0"/>
    </xf>
    <xf numFmtId="0" fontId="22" fillId="0" borderId="205" xfId="0" applyFont="1" applyFill="1" applyBorder="1" applyAlignment="1" applyProtection="1">
      <alignment horizontal="left" wrapText="1"/>
      <protection locked="0"/>
    </xf>
    <xf numFmtId="0" fontId="22" fillId="0" borderId="206" xfId="0" applyFont="1" applyFill="1" applyBorder="1" applyAlignment="1" applyProtection="1">
      <alignment horizontal="left" wrapText="1"/>
      <protection locked="0"/>
    </xf>
    <xf numFmtId="0" fontId="22" fillId="0" borderId="207" xfId="0" applyFont="1" applyFill="1" applyBorder="1" applyAlignment="1" applyProtection="1">
      <alignment horizontal="left" vertical="top" wrapText="1"/>
      <protection locked="0"/>
    </xf>
    <xf numFmtId="0" fontId="22" fillId="0" borderId="208" xfId="0" applyFont="1" applyFill="1" applyBorder="1" applyAlignment="1" applyProtection="1">
      <alignment horizontal="left" vertical="top" wrapText="1"/>
      <protection locked="0"/>
    </xf>
    <xf numFmtId="0" fontId="22" fillId="0" borderId="209" xfId="0" applyFont="1" applyFill="1" applyBorder="1" applyAlignment="1" applyProtection="1">
      <alignment horizontal="left" vertical="top" wrapText="1"/>
      <protection locked="0"/>
    </xf>
    <xf numFmtId="0" fontId="22" fillId="0" borderId="201" xfId="0" applyFont="1" applyFill="1" applyBorder="1" applyAlignment="1" applyProtection="1">
      <alignment horizontal="left" vertical="top" wrapText="1"/>
      <protection locked="0"/>
    </xf>
    <xf numFmtId="0" fontId="22" fillId="0" borderId="155" xfId="0" applyFont="1" applyFill="1" applyBorder="1" applyAlignment="1" applyProtection="1">
      <alignment horizontal="left" vertical="top" wrapText="1"/>
      <protection locked="0"/>
    </xf>
    <xf numFmtId="0" fontId="22" fillId="0" borderId="202" xfId="0" applyFont="1" applyFill="1" applyBorder="1" applyAlignment="1" applyProtection="1">
      <alignment horizontal="left" vertical="top" wrapText="1"/>
      <protection locked="0"/>
    </xf>
    <xf numFmtId="0" fontId="78" fillId="21" borderId="210" xfId="52" applyNumberFormat="1" applyFont="1" applyFill="1" applyBorder="1" applyAlignment="1">
      <alignment horizontal="center" vertical="center" wrapText="1"/>
    </xf>
    <xf numFmtId="0" fontId="78" fillId="21" borderId="13" xfId="52" applyNumberFormat="1" applyFont="1" applyFill="1" applyBorder="1" applyAlignment="1">
      <alignment horizontal="center" vertical="center" wrapText="1"/>
    </xf>
    <xf numFmtId="0" fontId="22" fillId="0" borderId="211" xfId="0" applyFont="1" applyFill="1" applyBorder="1" applyAlignment="1" applyProtection="1">
      <alignment horizontal="left"/>
      <protection locked="0"/>
    </xf>
    <xf numFmtId="0" fontId="22" fillId="0" borderId="212" xfId="0" applyFont="1" applyFill="1" applyBorder="1" applyAlignment="1" applyProtection="1">
      <alignment horizontal="left"/>
      <protection locked="0"/>
    </xf>
    <xf numFmtId="0" fontId="22" fillId="0" borderId="229" xfId="0" applyFont="1" applyFill="1" applyBorder="1" applyAlignment="1" applyProtection="1">
      <alignment horizontal="left" wrapText="1"/>
      <protection locked="0"/>
    </xf>
    <xf numFmtId="0" fontId="22" fillId="0" borderId="35" xfId="0" applyFont="1" applyFill="1" applyBorder="1" applyAlignment="1" applyProtection="1">
      <alignment horizontal="left" wrapText="1"/>
      <protection locked="0"/>
    </xf>
    <xf numFmtId="0" fontId="22" fillId="0" borderId="220" xfId="0" applyFont="1" applyFill="1" applyBorder="1" applyAlignment="1" applyProtection="1">
      <alignment horizontal="left" wrapText="1"/>
      <protection locked="0"/>
    </xf>
    <xf numFmtId="0" fontId="22" fillId="0" borderId="211" xfId="0" applyFont="1" applyFill="1" applyBorder="1" applyAlignment="1" applyProtection="1">
      <alignment horizontal="left" wrapText="1"/>
      <protection locked="0"/>
    </xf>
    <xf numFmtId="14" fontId="22" fillId="0" borderId="211" xfId="0" applyNumberFormat="1" applyFont="1" applyFill="1" applyBorder="1" applyAlignment="1" applyProtection="1">
      <alignment horizontal="left"/>
      <protection locked="0"/>
    </xf>
    <xf numFmtId="14" fontId="22" fillId="0" borderId="35" xfId="0" applyNumberFormat="1" applyFont="1" applyFill="1" applyBorder="1" applyAlignment="1" applyProtection="1">
      <alignment horizontal="left"/>
      <protection locked="0"/>
    </xf>
    <xf numFmtId="0" fontId="99" fillId="21" borderId="214" xfId="0" applyFont="1" applyFill="1" applyBorder="1" applyAlignment="1">
      <alignment horizontal="center" vertical="center" textRotation="90" wrapText="1"/>
    </xf>
    <xf numFmtId="0" fontId="99" fillId="21" borderId="215" xfId="0" applyFont="1" applyFill="1" applyBorder="1" applyAlignment="1">
      <alignment horizontal="center" vertical="center" textRotation="90" wrapText="1"/>
    </xf>
    <xf numFmtId="0" fontId="99" fillId="21" borderId="216" xfId="0" applyFont="1" applyFill="1" applyBorder="1" applyAlignment="1">
      <alignment horizontal="center" vertical="center" textRotation="90" wrapText="1"/>
    </xf>
    <xf numFmtId="0" fontId="78" fillId="21" borderId="217" xfId="52" applyNumberFormat="1" applyFont="1" applyFill="1" applyBorder="1" applyAlignment="1">
      <alignment horizontal="center" vertical="center" wrapText="1"/>
    </xf>
    <xf numFmtId="0" fontId="78" fillId="21" borderId="218" xfId="52" applyNumberFormat="1" applyFont="1" applyFill="1" applyBorder="1" applyAlignment="1">
      <alignment horizontal="center" vertical="center" wrapText="1"/>
    </xf>
    <xf numFmtId="0" fontId="78" fillId="21" borderId="219" xfId="52" applyNumberFormat="1" applyFont="1" applyFill="1" applyBorder="1" applyAlignment="1">
      <alignment horizontal="center" vertical="center" wrapText="1"/>
    </xf>
    <xf numFmtId="0" fontId="78" fillId="21" borderId="221" xfId="52" applyNumberFormat="1" applyFont="1" applyFill="1" applyBorder="1" applyAlignment="1">
      <alignment horizontal="center" vertical="center" wrapText="1"/>
    </xf>
    <xf numFmtId="0" fontId="22" fillId="0" borderId="222" xfId="0" applyFont="1" applyFill="1" applyBorder="1" applyAlignment="1" applyProtection="1">
      <alignment horizontal="left" wrapText="1"/>
      <protection locked="0"/>
    </xf>
    <xf numFmtId="0" fontId="22" fillId="0" borderId="223" xfId="0" applyFont="1" applyFill="1" applyBorder="1" applyAlignment="1" applyProtection="1">
      <alignment horizontal="left" wrapText="1"/>
      <protection locked="0"/>
    </xf>
    <xf numFmtId="0" fontId="22" fillId="0" borderId="207" xfId="0" applyFont="1" applyBorder="1" applyAlignment="1" applyProtection="1">
      <alignment horizontal="left"/>
      <protection locked="0"/>
    </xf>
    <xf numFmtId="0" fontId="22" fillId="0" borderId="208" xfId="0" applyFont="1" applyBorder="1" applyAlignment="1" applyProtection="1">
      <alignment horizontal="left"/>
      <protection locked="0"/>
    </xf>
    <xf numFmtId="0" fontId="22" fillId="0" borderId="209" xfId="0" applyFont="1" applyBorder="1" applyAlignment="1" applyProtection="1">
      <alignment horizontal="left"/>
      <protection locked="0"/>
    </xf>
    <xf numFmtId="0" fontId="22" fillId="0" borderId="201" xfId="0" applyFont="1" applyBorder="1" applyAlignment="1" applyProtection="1">
      <alignment horizontal="left"/>
      <protection locked="0"/>
    </xf>
    <xf numFmtId="0" fontId="22" fillId="0" borderId="155" xfId="0" applyFont="1" applyBorder="1" applyAlignment="1" applyProtection="1">
      <alignment horizontal="left"/>
      <protection locked="0"/>
    </xf>
    <xf numFmtId="0" fontId="22" fillId="0" borderId="202" xfId="0" applyFont="1" applyBorder="1" applyAlignment="1" applyProtection="1">
      <alignment horizontal="left"/>
      <protection locked="0"/>
    </xf>
    <xf numFmtId="0" fontId="22" fillId="0" borderId="198" xfId="0" applyFont="1" applyFill="1" applyBorder="1" applyAlignment="1" applyProtection="1">
      <alignment horizontal="left" vertical="top" wrapText="1"/>
      <protection locked="0"/>
    </xf>
    <xf numFmtId="0" fontId="22" fillId="0" borderId="199" xfId="0" applyFont="1" applyFill="1" applyBorder="1" applyAlignment="1" applyProtection="1">
      <alignment horizontal="left" vertical="top" wrapText="1"/>
      <protection locked="0"/>
    </xf>
    <xf numFmtId="0" fontId="22" fillId="0" borderId="224" xfId="0" applyFont="1" applyFill="1" applyBorder="1" applyAlignment="1" applyProtection="1">
      <alignment horizontal="left" vertical="top" wrapText="1"/>
      <protection locked="0"/>
    </xf>
    <xf numFmtId="0" fontId="22" fillId="0" borderId="206" xfId="0" applyFont="1" applyFill="1" applyBorder="1" applyAlignment="1" applyProtection="1">
      <alignment horizontal="left" vertical="top" wrapText="1"/>
      <protection locked="0"/>
    </xf>
    <xf numFmtId="0" fontId="22" fillId="0" borderId="207" xfId="0" applyFont="1" applyFill="1" applyBorder="1" applyAlignment="1" applyProtection="1">
      <alignment horizontal="left"/>
      <protection locked="0"/>
    </xf>
    <xf numFmtId="0" fontId="22" fillId="0" borderId="208" xfId="0" applyFont="1" applyFill="1" applyBorder="1" applyAlignment="1" applyProtection="1">
      <alignment horizontal="left"/>
      <protection locked="0"/>
    </xf>
    <xf numFmtId="0" fontId="22" fillId="0" borderId="204" xfId="0" applyFont="1" applyFill="1" applyBorder="1" applyAlignment="1" applyProtection="1">
      <alignment horizontal="left"/>
      <protection locked="0"/>
    </xf>
    <xf numFmtId="0" fontId="22" fillId="0" borderId="225" xfId="0" applyFont="1" applyFill="1" applyBorder="1" applyAlignment="1" applyProtection="1">
      <alignment horizontal="left"/>
      <protection locked="0"/>
    </xf>
    <xf numFmtId="0" fontId="22" fillId="0" borderId="226" xfId="0" applyFont="1" applyFill="1" applyBorder="1" applyAlignment="1" applyProtection="1">
      <alignment horizontal="left"/>
      <protection locked="0"/>
    </xf>
    <xf numFmtId="0" fontId="22" fillId="0" borderId="227" xfId="0" applyFont="1" applyFill="1" applyBorder="1" applyAlignment="1" applyProtection="1">
      <alignment horizontal="left"/>
      <protection locked="0"/>
    </xf>
    <xf numFmtId="0" fontId="22" fillId="0" borderId="225" xfId="0" applyFont="1" applyBorder="1" applyAlignment="1" applyProtection="1">
      <alignment horizontal="left"/>
      <protection locked="0"/>
    </xf>
    <xf numFmtId="0" fontId="22" fillId="0" borderId="226" xfId="0" applyFont="1" applyBorder="1" applyAlignment="1" applyProtection="1">
      <alignment horizontal="left"/>
      <protection locked="0"/>
    </xf>
    <xf numFmtId="0" fontId="22" fillId="0" borderId="228" xfId="0" applyFont="1" applyBorder="1" applyAlignment="1" applyProtection="1">
      <alignment horizontal="left"/>
      <protection locked="0"/>
    </xf>
    <xf numFmtId="0" fontId="22" fillId="0" borderId="207" xfId="0" applyFont="1" applyBorder="1" applyAlignment="1" applyProtection="1">
      <alignment horizontal="left" wrapText="1"/>
      <protection locked="0"/>
    </xf>
    <xf numFmtId="0" fontId="22" fillId="0" borderId="208" xfId="0" applyFont="1" applyBorder="1" applyAlignment="1" applyProtection="1">
      <alignment horizontal="left" wrapText="1"/>
      <protection locked="0"/>
    </xf>
    <xf numFmtId="0" fontId="22" fillId="0" borderId="209" xfId="0" applyFont="1" applyBorder="1" applyAlignment="1" applyProtection="1">
      <alignment horizontal="left" wrapText="1"/>
      <protection locked="0"/>
    </xf>
    <xf numFmtId="0" fontId="22" fillId="0" borderId="201" xfId="0" applyFont="1" applyBorder="1" applyAlignment="1" applyProtection="1">
      <alignment horizontal="left" wrapText="1"/>
      <protection locked="0"/>
    </xf>
    <xf numFmtId="0" fontId="22" fillId="0" borderId="155" xfId="0" applyFont="1" applyBorder="1" applyAlignment="1" applyProtection="1">
      <alignment horizontal="left" wrapText="1"/>
      <protection locked="0"/>
    </xf>
    <xf numFmtId="0" fontId="22" fillId="0" borderId="202" xfId="0" applyFont="1" applyBorder="1" applyAlignment="1" applyProtection="1">
      <alignment horizontal="left" wrapText="1"/>
      <protection locked="0"/>
    </xf>
    <xf numFmtId="0" fontId="22" fillId="0" borderId="139" xfId="0" applyFont="1" applyFill="1" applyBorder="1" applyAlignment="1" applyProtection="1">
      <alignment horizontal="left" vertical="center" wrapText="1"/>
      <protection locked="0"/>
    </xf>
    <xf numFmtId="0" fontId="22" fillId="0" borderId="195" xfId="0" applyFont="1" applyFill="1" applyBorder="1" applyAlignment="1" applyProtection="1">
      <alignment horizontal="left" vertical="center" wrapText="1"/>
      <protection locked="0"/>
    </xf>
    <xf numFmtId="0" fontId="22" fillId="0" borderId="196" xfId="0" applyFont="1" applyFill="1" applyBorder="1" applyAlignment="1" applyProtection="1">
      <alignment horizontal="left" vertical="center" wrapText="1"/>
      <protection locked="0"/>
    </xf>
    <xf numFmtId="0" fontId="22" fillId="0" borderId="197" xfId="0" applyFont="1" applyFill="1" applyBorder="1" applyAlignment="1" applyProtection="1">
      <alignment horizontal="left" vertical="center" wrapText="1"/>
      <protection locked="0"/>
    </xf>
    <xf numFmtId="0" fontId="22" fillId="0" borderId="198" xfId="0" applyFont="1" applyBorder="1" applyAlignment="1" applyProtection="1">
      <alignment horizontal="left" wrapText="1"/>
      <protection locked="0"/>
    </xf>
    <xf numFmtId="0" fontId="22" fillId="0" borderId="199" xfId="0" applyFont="1" applyBorder="1" applyAlignment="1" applyProtection="1">
      <alignment horizontal="left" wrapText="1"/>
      <protection locked="0"/>
    </xf>
    <xf numFmtId="0" fontId="22" fillId="0" borderId="200" xfId="0" applyFont="1" applyBorder="1" applyAlignment="1" applyProtection="1">
      <alignment horizontal="left" wrapText="1"/>
      <protection locked="0"/>
    </xf>
    <xf numFmtId="0" fontId="99" fillId="21" borderId="93" xfId="0" applyFont="1" applyFill="1" applyBorder="1" applyAlignment="1">
      <alignment horizontal="center" vertical="center" textRotation="90"/>
    </xf>
    <xf numFmtId="0" fontId="0" fillId="21" borderId="75" xfId="0" applyFill="1" applyBorder="1" applyAlignment="1">
      <alignment horizontal="center" vertical="center" textRotation="90"/>
    </xf>
    <xf numFmtId="0" fontId="0" fillId="21" borderId="90" xfId="0" applyFill="1" applyBorder="1" applyAlignment="1">
      <alignment horizontal="center" vertical="center" textRotation="90"/>
    </xf>
    <xf numFmtId="0" fontId="22" fillId="0" borderId="231" xfId="0" applyFont="1" applyFill="1" applyBorder="1" applyAlignment="1" applyProtection="1">
      <alignment horizontal="left" wrapText="1"/>
      <protection locked="0"/>
    </xf>
    <xf numFmtId="0" fontId="22" fillId="0" borderId="201" xfId="0" applyFont="1" applyFill="1" applyBorder="1" applyAlignment="1" applyProtection="1">
      <alignment horizontal="left"/>
      <protection locked="0"/>
    </xf>
    <xf numFmtId="0" fontId="22" fillId="0" borderId="155" xfId="0" applyFont="1" applyFill="1" applyBorder="1" applyAlignment="1" applyProtection="1">
      <alignment horizontal="left"/>
      <protection locked="0"/>
    </xf>
    <xf numFmtId="0" fontId="22" fillId="0" borderId="206" xfId="0" applyFont="1" applyFill="1" applyBorder="1" applyAlignment="1" applyProtection="1">
      <alignment horizontal="left"/>
      <protection locked="0"/>
    </xf>
    <xf numFmtId="0" fontId="22" fillId="0" borderId="229" xfId="0" applyFont="1" applyBorder="1" applyAlignment="1" applyProtection="1">
      <alignment horizontal="left"/>
      <protection locked="0"/>
    </xf>
    <xf numFmtId="0" fontId="22" fillId="0" borderId="35" xfId="0" applyFont="1" applyBorder="1" applyAlignment="1" applyProtection="1">
      <alignment horizontal="left"/>
      <protection locked="0"/>
    </xf>
    <xf numFmtId="0" fontId="22" fillId="0" borderId="207" xfId="0" applyFont="1" applyFill="1" applyBorder="1" applyAlignment="1" applyProtection="1">
      <alignment horizontal="left" wrapText="1"/>
      <protection locked="0"/>
    </xf>
    <xf numFmtId="0" fontId="22" fillId="0" borderId="208" xfId="0" applyFont="1" applyFill="1" applyBorder="1" applyAlignment="1" applyProtection="1">
      <alignment horizontal="left" wrapText="1"/>
      <protection locked="0"/>
    </xf>
    <xf numFmtId="0" fontId="22" fillId="0" borderId="201" xfId="0" applyFont="1" applyFill="1" applyBorder="1" applyAlignment="1" applyProtection="1">
      <alignment horizontal="left" wrapText="1"/>
      <protection locked="0"/>
    </xf>
    <xf numFmtId="0" fontId="22" fillId="0" borderId="155" xfId="0" applyFont="1" applyFill="1" applyBorder="1" applyAlignment="1" applyProtection="1">
      <alignment horizontal="left" wrapText="1"/>
      <protection locked="0"/>
    </xf>
    <xf numFmtId="14" fontId="22" fillId="0" borderId="229" xfId="0" applyNumberFormat="1" applyFont="1" applyBorder="1" applyAlignment="1" applyProtection="1">
      <alignment horizontal="left"/>
      <protection locked="0"/>
    </xf>
    <xf numFmtId="0" fontId="22" fillId="0" borderId="223" xfId="0" applyFont="1" applyFill="1" applyBorder="1" applyAlignment="1" applyProtection="1">
      <alignment horizontal="left"/>
      <protection locked="0"/>
    </xf>
    <xf numFmtId="164" fontId="16" fillId="33" borderId="0" xfId="58" applyFont="1" applyFill="1" applyBorder="1" applyAlignment="1" applyProtection="1">
      <alignment horizontal="center"/>
      <protection locked="0"/>
    </xf>
    <xf numFmtId="0" fontId="22" fillId="0" borderId="232" xfId="0" applyFont="1" applyFill="1" applyBorder="1" applyAlignment="1" applyProtection="1">
      <alignment horizontal="left" wrapText="1"/>
      <protection locked="0"/>
    </xf>
    <xf numFmtId="0" fontId="22" fillId="0" borderId="224" xfId="0" applyFont="1" applyFill="1" applyBorder="1" applyAlignment="1" applyProtection="1">
      <alignment horizontal="left" wrapText="1"/>
      <protection locked="0"/>
    </xf>
    <xf numFmtId="15" fontId="29" fillId="0" borderId="0" xfId="0" applyNumberFormat="1" applyFont="1" applyAlignment="1">
      <alignment horizontal="right"/>
    </xf>
    <xf numFmtId="0" fontId="128" fillId="0" borderId="0" xfId="0" applyFont="1" applyAlignment="1">
      <alignment horizontal="center"/>
    </xf>
    <xf numFmtId="0" fontId="112" fillId="0" borderId="0" xfId="0" applyFont="1" applyAlignment="1">
      <alignment horizontal="center"/>
    </xf>
    <xf numFmtId="164" fontId="29" fillId="0" borderId="0" xfId="0" applyNumberFormat="1" applyFont="1" applyAlignment="1">
      <alignment horizontal="left"/>
    </xf>
    <xf numFmtId="0" fontId="0" fillId="22" borderId="98" xfId="0" applyFill="1" applyBorder="1" applyAlignment="1" applyProtection="1">
      <alignment horizontal="center"/>
      <protection locked="0"/>
    </xf>
    <xf numFmtId="0" fontId="0" fillId="22" borderId="97" xfId="0" applyFill="1" applyBorder="1" applyAlignment="1" applyProtection="1">
      <alignment horizontal="center"/>
      <protection locked="0"/>
    </xf>
    <xf numFmtId="0" fontId="0" fillId="22" borderId="99" xfId="0" applyFill="1" applyBorder="1" applyAlignment="1" applyProtection="1">
      <alignment horizontal="center"/>
      <protection locked="0"/>
    </xf>
    <xf numFmtId="0" fontId="0" fillId="22" borderId="91" xfId="0" applyFill="1" applyBorder="1" applyAlignment="1" applyProtection="1">
      <alignment horizontal="center"/>
      <protection locked="0"/>
    </xf>
    <xf numFmtId="0" fontId="0" fillId="22" borderId="100" xfId="0" applyFill="1" applyBorder="1" applyAlignment="1" applyProtection="1">
      <alignment horizontal="center"/>
      <protection locked="0"/>
    </xf>
    <xf numFmtId="0" fontId="0" fillId="22" borderId="101" xfId="0" applyFill="1" applyBorder="1" applyAlignment="1" applyProtection="1">
      <alignment horizontal="center"/>
      <protection locked="0"/>
    </xf>
    <xf numFmtId="0" fontId="78" fillId="21" borderId="194" xfId="52" applyNumberFormat="1" applyFont="1" applyFill="1" applyBorder="1" applyAlignment="1">
      <alignment horizontal="center" vertical="center" wrapText="1"/>
    </xf>
    <xf numFmtId="0" fontId="22" fillId="0" borderId="230" xfId="0" applyFont="1" applyBorder="1" applyAlignment="1" applyProtection="1">
      <alignment horizontal="left"/>
      <protection locked="0"/>
    </xf>
    <xf numFmtId="14" fontId="22" fillId="0" borderId="213" xfId="0" applyNumberFormat="1" applyFont="1" applyBorder="1" applyAlignment="1" applyProtection="1">
      <alignment horizontal="left"/>
      <protection locked="0"/>
    </xf>
    <xf numFmtId="0" fontId="78" fillId="21" borderId="233" xfId="52" applyNumberFormat="1" applyFont="1" applyFill="1" applyBorder="1" applyAlignment="1">
      <alignment horizontal="center" vertical="center" wrapText="1"/>
    </xf>
    <xf numFmtId="0" fontId="22" fillId="0" borderId="203" xfId="0" applyFont="1" applyFill="1" applyBorder="1" applyAlignment="1" applyProtection="1">
      <alignment horizontal="left"/>
      <protection locked="0"/>
    </xf>
    <xf numFmtId="0" fontId="22" fillId="0" borderId="234" xfId="0" applyFont="1" applyFill="1" applyBorder="1" applyAlignment="1" applyProtection="1">
      <alignment horizontal="left"/>
      <protection locked="0"/>
    </xf>
    <xf numFmtId="0" fontId="22" fillId="0" borderId="203" xfId="0" applyFont="1" applyBorder="1" applyAlignment="1" applyProtection="1">
      <alignment horizontal="left" wrapText="1"/>
      <protection locked="0"/>
    </xf>
    <xf numFmtId="0" fontId="22" fillId="0" borderId="204" xfId="0" applyFont="1" applyBorder="1" applyAlignment="1" applyProtection="1">
      <alignment horizontal="left" wrapText="1"/>
      <protection locked="0"/>
    </xf>
    <xf numFmtId="0" fontId="22" fillId="0" borderId="205" xfId="0" applyFont="1" applyBorder="1" applyAlignment="1" applyProtection="1">
      <alignment horizontal="left" wrapText="1"/>
      <protection locked="0"/>
    </xf>
    <xf numFmtId="0" fontId="22" fillId="0" borderId="206" xfId="0" applyFont="1" applyBorder="1" applyAlignment="1" applyProtection="1">
      <alignment horizontal="left" wrapText="1"/>
      <protection locked="0"/>
    </xf>
    <xf numFmtId="0" fontId="22" fillId="0" borderId="203" xfId="0" applyFont="1" applyBorder="1" applyAlignment="1" applyProtection="1">
      <alignment horizontal="left"/>
      <protection locked="0"/>
    </xf>
    <xf numFmtId="0" fontId="22" fillId="0" borderId="204" xfId="0" applyFont="1" applyBorder="1" applyAlignment="1" applyProtection="1">
      <alignment horizontal="left"/>
      <protection locked="0"/>
    </xf>
    <xf numFmtId="0" fontId="22" fillId="0" borderId="205" xfId="0" applyFont="1" applyBorder="1" applyAlignment="1" applyProtection="1">
      <alignment horizontal="left"/>
      <protection locked="0"/>
    </xf>
    <xf numFmtId="0" fontId="22" fillId="0" borderId="206" xfId="0" applyFont="1" applyBorder="1" applyAlignment="1" applyProtection="1">
      <alignment horizontal="left"/>
      <protection locked="0"/>
    </xf>
    <xf numFmtId="0" fontId="22" fillId="0" borderId="234" xfId="0" applyFont="1" applyBorder="1" applyAlignment="1" applyProtection="1">
      <alignment horizontal="left"/>
      <protection locked="0"/>
    </xf>
    <xf numFmtId="0" fontId="22" fillId="0" borderId="227" xfId="0" applyFont="1" applyBorder="1" applyAlignment="1" applyProtection="1">
      <alignment horizontal="left"/>
      <protection locked="0"/>
    </xf>
    <xf numFmtId="164" fontId="18" fillId="30" borderId="0" xfId="38" applyFont="1" applyFill="1" applyAlignment="1">
      <alignment horizontal="center" vertical="center"/>
    </xf>
    <xf numFmtId="0" fontId="34" fillId="0" borderId="0" xfId="0" applyFont="1" applyAlignment="1">
      <alignment horizontal="center"/>
    </xf>
    <xf numFmtId="0" fontId="134" fillId="35" borderId="95" xfId="0" applyFont="1" applyFill="1" applyBorder="1"/>
  </cellXfs>
  <cellStyles count="90">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Comma 2" xfId="65"/>
    <cellStyle name="Comma 3" xfId="66"/>
    <cellStyle name="Comma 4" xfId="67"/>
    <cellStyle name="Euro" xfId="28"/>
    <cellStyle name="Explanatory Text" xfId="29"/>
    <cellStyle name="Good" xfId="30"/>
    <cellStyle name="Heading 1" xfId="31"/>
    <cellStyle name="Heading 2" xfId="32"/>
    <cellStyle name="Heading 3" xfId="33"/>
    <cellStyle name="Heading 4" xfId="34"/>
    <cellStyle name="Input" xfId="35"/>
    <cellStyle name="Linked Cell" xfId="36"/>
    <cellStyle name="Millares 2" xfId="37"/>
    <cellStyle name="Millares 2 2" xfId="68"/>
    <cellStyle name="Normal 2" xfId="38"/>
    <cellStyle name="Normal 2 10" xfId="69"/>
    <cellStyle name="Normal 2 11" xfId="89"/>
    <cellStyle name="Normal 2 2" xfId="39"/>
    <cellStyle name="Normal 2 3" xfId="40"/>
    <cellStyle name="Normal 2 4" xfId="41"/>
    <cellStyle name="Normal 2 5" xfId="42"/>
    <cellStyle name="Normal 2 6" xfId="43"/>
    <cellStyle name="Normal 2 7" xfId="44"/>
    <cellStyle name="Normal 2 8" xfId="45"/>
    <cellStyle name="Normal 2 9" xfId="70"/>
    <cellStyle name="Normal 2_Dashboard ver 2.2 ES" xfId="46"/>
    <cellStyle name="Normal 2_Prototipo" xfId="47"/>
    <cellStyle name="Normal 3" xfId="48"/>
    <cellStyle name="Normal 3 2" xfId="72"/>
    <cellStyle name="Normal 3 3" xfId="73"/>
    <cellStyle name="Normal 3 4" xfId="71"/>
    <cellStyle name="Normal 4" xfId="49"/>
    <cellStyle name="Normal 4 2" xfId="74"/>
    <cellStyle name="Normal 5" xfId="50"/>
    <cellStyle name="Normal 5 2" xfId="75"/>
    <cellStyle name="Normal 6" xfId="51"/>
    <cellStyle name="Normal 6 2" xfId="76"/>
    <cellStyle name="Normal_TZ_R3HIV_Phase_2_21_August_08" xfId="52"/>
    <cellStyle name="Note" xfId="53"/>
    <cellStyle name="Output" xfId="54"/>
    <cellStyle name="Title" xfId="55"/>
    <cellStyle name="Título 3 3" xfId="56"/>
    <cellStyle name="Título 3 3 2" xfId="77"/>
    <cellStyle name="Título 3 3_Prototipo" xfId="57"/>
    <cellStyle name="Título 3 3_PrototipoRep1" xfId="58"/>
    <cellStyle name="Título 3 7" xfId="59"/>
    <cellStyle name="Título 3 7 2" xfId="78"/>
    <cellStyle name="Warning Text" xfId="60"/>
    <cellStyle name="Обычный" xfId="0" builtinId="0"/>
    <cellStyle name="Обычный 2" xfId="63"/>
    <cellStyle name="Обычный 2 2" xfId="79"/>
    <cellStyle name="Обычный 3" xfId="80"/>
    <cellStyle name="Обычный 3 2" xfId="81"/>
    <cellStyle name="Обычный 4" xfId="82"/>
    <cellStyle name="Обычный 5" xfId="83"/>
    <cellStyle name="Обычный 6" xfId="64"/>
    <cellStyle name="Обычный 7" xfId="88"/>
    <cellStyle name="Процентный" xfId="61" builtinId="5"/>
    <cellStyle name="Процентный 2" xfId="85"/>
    <cellStyle name="Процентный 3" xfId="84"/>
    <cellStyle name="Финансовый" xfId="62" builtinId="3"/>
    <cellStyle name="Финансовый 2" xfId="87"/>
    <cellStyle name="Финансовый 3" xfId="86"/>
  </cellStyles>
  <dxfs count="97">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ill>
        <patternFill>
          <bgColor rgb="FFFF0000"/>
        </patternFill>
      </fill>
    </dxf>
    <dxf>
      <fill>
        <patternFill>
          <bgColor rgb="FFFFFF00"/>
        </patternFill>
      </fill>
    </dxf>
    <dxf>
      <fill>
        <patternFill>
          <bgColor rgb="FF00FF0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ill>
        <patternFill>
          <bgColor rgb="FF99FF33"/>
        </patternFill>
      </fill>
    </dxf>
    <dxf>
      <fill>
        <patternFill>
          <bgColor rgb="FFFF505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ont>
        <condense val="0"/>
        <extend val="0"/>
        <color indexed="9"/>
      </font>
      <fill>
        <patternFill>
          <bgColor indexed="8"/>
        </patternFill>
      </fill>
    </dxf>
    <dxf>
      <fill>
        <patternFill>
          <bgColor indexed="42"/>
        </patternFill>
      </fill>
    </dxf>
    <dxf>
      <fill>
        <patternFill>
          <bgColor indexed="42"/>
        </patternFill>
      </fill>
    </dxf>
    <dxf>
      <fill>
        <patternFill>
          <bgColor rgb="FF66FF33"/>
        </patternFill>
      </fill>
    </dxf>
    <dxf>
      <fill>
        <patternFill>
          <bgColor indexed="42"/>
        </patternFill>
      </fill>
    </dxf>
    <dxf>
      <fill>
        <patternFill>
          <bgColor indexed="42"/>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xmlns:ns1='http://tempuri.org/XMLSchema.xsd'">
  <Schema ID="Schema2" Namespace="http://tempuri.org/XMLSchema.xsd">
    <xsd:schema xmlns:xsd="http://www.w3.org/2001/XMLSchema" xmlns="http://tempuri.org/XMLSchema.xsd" targetNamespace="http://tempuri.org/XMLSchema.xsd" elementFormDefault="qualified">
      <xsd:annotation>XSD Schema generated with Excel XML Toolbox</xsd:annotation>
      <xsd:element name="Root" type="RootType"/>
      <xsd:complexType name="RootType">
        <xsd:all>
          <xsd:element name="Country" type="xsd:string" minOccurs="0" nillable="true" form="qualified"/>
          <xsd:element name="GrantNumber" type="xsd:string" minOccurs="0" nillable="true" form="qualified"/>
          <xsd:element name="PR" type="xsd:string" minOccurs="0" nillable="true" form="qualified"/>
          <xsd:element name="StartDate" type="xsd:dateTime" minOccurs="0" nillable="true" form="qualified"/>
          <xsd:element name="LatestRating" type="xsd:string" minOccurs="0" nillable="true" form="qualified"/>
          <xsd:element name="GranTitle" type="xsd:string" minOccurs="0" nillable="true" form="qualified"/>
          <xsd:element name="Componenent" type="xsd:string" minOccurs="0" nillable="true" form="qualified"/>
          <xsd:element name="TotalFunding" type="xsd:double" minOccurs="0" nillable="true" form="qualified"/>
          <xsd:element name="Round" type="xsd:string" minOccurs="0" nillable="true" form="qualified"/>
          <xsd:element name="Phase" type="xsd:string" minOccurs="0" nillable="true" form="qualified"/>
          <xsd:element name="LFA" type="xsd:string" minOccurs="0" nillable="true" form="qualified"/>
          <xsd:element name="FPM" type="xsd:string" minOccurs="0" nillable="true" form="qualified"/>
          <xsd:element name="Period" type="xsd:string" minOccurs="0" nillable="true" form="qualified"/>
          <xsd:element name="From" type="xsd:dateTime" minOccurs="0" nillable="true" form="qualified"/>
          <xsd:element name="To" type="xsd:dateTime" minOccurs="0" nillable="true" form="qualified"/>
          <xsd:element name="DataEntryDate" type="xsd:dateTime" minOccurs="0" nillable="true" form="qualified"/>
          <xsd:element name="PreparedBy" type="xsd:string" minOccurs="0" nillable="true" form="qualified"/>
          <xsd:element name="F1" type="F1Type" minOccurs="0"/>
          <xsd:element name="F2" type="F2Type" minOccurs="0"/>
          <xsd:element name="F3" type="F3Type" minOccurs="0"/>
          <xsd:element name="F4" type="F4Type" minOccurs="0"/>
          <xsd:element name="M1" type="M1Type" minOccurs="0"/>
          <xsd:element name="M2" type="M2Type" minOccurs="0"/>
          <xsd:element name="M3" type="M3Type" minOccurs="0"/>
          <xsd:element name="M4" type="M4Type" minOccurs="0"/>
          <xsd:element name="M5" type="M5Type" minOccurs="0"/>
          <xsd:element name="M6" type="M6Type" minOccurs="0"/>
          <xsd:element name="Prog" type="ProgType" minOccurs="0"/>
          <xsd:element name="P1" type="xsd:string" minOccurs="0" nillable="true" form="qualified"/>
          <xsd:element name="P1_Code" type="xsd:double" minOccurs="0" nillable="true" form="qualified"/>
          <xsd:element name="P1_Tied" type="xsd:string" minOccurs="0" nillable="true" form="qualified"/>
          <xsd:element name="P2" type="xsd:string" minOccurs="0" nillable="true" form="qualified"/>
          <xsd:element name="P2_Code" type="xsd:double" minOccurs="0" nillable="true" form="qualified"/>
          <xsd:element name="P2_Tied" type="xsd:string" minOccurs="0" nillable="true" form="qualified"/>
          <xsd:element name="P3" type="xsd:string" minOccurs="0" nillable="true" form="qualified"/>
          <xsd:element name="P3_Code" type="xsd:double" minOccurs="0" nillable="true" form="qualified"/>
          <xsd:element name="P3_Tied" type="xsd:string" minOccurs="0" nillable="true" form="qualified"/>
          <xsd:element name="P4" type="xsd:string" minOccurs="0" nillable="true" form="qualified"/>
          <xsd:element name="P4_Code" type="xsd:double" minOccurs="0" nillable="true" form="qualified"/>
          <xsd:element name="P4_Tied" type="xsd:string" minOccurs="0" nillable="true" form="qualified"/>
          <xsd:element name="P5" type="xsd:string" minOccurs="0" nillable="true" form="qualified"/>
          <xsd:element name="P5_Code" type="xsd:double" minOccurs="0" nillable="true" form="qualified"/>
          <xsd:element name="P5_Tied" type="xsd:string" minOccurs="0" nillable="true" form="qualified"/>
          <xsd:element name="P6" type="xsd:string" minOccurs="0" nillable="true" form="qualified"/>
          <xsd:element name="P6_Code" type="xsd:double" minOccurs="0" nillable="true" form="qualified"/>
          <xsd:element name="P6_Tied" type="xsd:string" minOccurs="0" nillable="true" form="qualified"/>
          <xsd:element name="P7" type="xsd:string" minOccurs="0" nillable="true" form="qualified"/>
          <xsd:element name="P7_Code" type="xsd:double" minOccurs="0" nillable="true" form="qualified"/>
          <xsd:element name="P7_Tied" type="xsd:string" minOccurs="0" nillable="true" form="qualified"/>
          <xsd:element name="P8" type="xsd:string" minOccurs="0" nillable="true" form="qualified"/>
          <xsd:element name="P8_Code" type="xsd:double" minOccurs="0" nillable="true" form="qualified"/>
          <xsd:element name="P8_Tied" type="xsd:string" minOccurs="0" nillable="true" form="qualified"/>
          <xsd:element name="P9" type="xsd:string" minOccurs="0" nillable="true" form="qualified"/>
          <xsd:element name="P9_Code" type="xsd:double" minOccurs="0" nillable="true" form="qualified"/>
          <xsd:element name="P9_Tied" type="xsd:double" minOccurs="0" nillable="true" form="qualified"/>
          <xsd:element name="P10" type="xsd:string" minOccurs="0" nillable="true" form="qualified"/>
          <xsd:element name="P10_Code" type="xsd:double" minOccurs="0" nillable="true" form="qualified"/>
          <xsd:element name="P10_Tied" type="xsd:string" minOccurs="0" nillable="true" form="qualified"/>
          <xsd:element name="Currency" type="xsd:string" minOccurs="0" nillable="true" form="qualified"/>
        </xsd:all>
      </xsd:complexType>
      <xsd:complexType name="F1Type">
        <xsd:sequence>
          <xsd:element name="Budget__in____P1" type="xsd:double" minOccurs="0" nillable="true" form="qualified"/>
          <xsd:element name="Budget__in____P2" type="xsd:double" minOccurs="0" nillable="true" form="qualified"/>
          <xsd:element name="Budget__in____P3" type="xsd:string" minOccurs="0" nillable="true" form="qualified"/>
          <xsd:element name="Budget__in____P4" type="xsd:string" minOccurs="0" nillable="true" form="qualified"/>
          <xsd:element name="Budget__in____P5" type="xsd:string" minOccurs="0" nillable="true" form="qualified"/>
          <xsd:element name="Budget__in____P6" type="xsd:string" minOccurs="0" nillable="true" form="qualified"/>
          <xsd:element name="Budget__in____P7" type="xsd:string" minOccurs="0" nillable="true" form="qualified"/>
          <xsd:element name="Budget__in____P8" type="xsd:string" minOccurs="0" nillable="true" form="qualified"/>
          <xsd:element name="Budget__in____P9" type="xsd:string" minOccurs="0" nillable="true" form="qualified"/>
          <xsd:element name="Budget__in____P10" type="xsd:string" minOccurs="0" nillable="true" form="qualified"/>
          <xsd:element name="Budget__in____P11" type="xsd:string" minOccurs="0" nillable="true" form="qualified"/>
          <xsd:element name="Budget__in____P12" type="xsd:string" minOccurs="0" nillable="true" form="qualified"/>
          <xsd:element name="Disbursements_by_GF__in____P1" type="xsd:double" minOccurs="0" nillable="true" form="qualified"/>
          <xsd:element name="Disbursements_by_GF__in____P2" type="xsd:double" minOccurs="0" nillable="true" form="qualified"/>
          <xsd:element name="Disbursements_by_GF__in____P3" type="xsd:string" minOccurs="0" nillable="true" form="qualified"/>
          <xsd:element name="Disbursements_by_GF__in____P4" type="xsd:string" minOccurs="0" nillable="true" form="qualified"/>
          <xsd:element name="Disbursements_by_GF__in____P5" type="xsd:string" minOccurs="0" nillable="true" form="qualified"/>
          <xsd:element name="Disbursements_by_GF__in____P6" type="xsd:string" minOccurs="0" nillable="true" form="qualified"/>
          <xsd:element name="Disbursements_by_GF__in____P7" type="xsd:string" minOccurs="0" nillable="true" form="qualified"/>
          <xsd:element name="Disbursements_by_GF__in____P8" type="xsd:string" minOccurs="0" nillable="true" form="qualified"/>
          <xsd:element name="Disbursements_by_GF__in____P9" type="xsd:string" minOccurs="0" nillable="true" form="qualified"/>
          <xsd:element name="Disbursements_by_GF__in____P10" type="xsd:string" minOccurs="0" nillable="true" form="qualified"/>
          <xsd:element name="Disbursements_by_GF__in____P11" type="xsd:string" minOccurs="0" nillable="true" form="qualified"/>
          <xsd:element name="Disbursements_by_GF__in____P12" type="xsd:string" minOccurs="0" nillable="true" form="qualified"/>
        </xsd:sequence>
      </xsd:complexType>
      <xsd:complexType name="F2Type">
        <xsd:sequence>
          <xsd:element name="TB__detect_and_treat_Cumulative_Budget__in___" type="xsd:double" minOccurs="0" nillable="true" form="qualified"/>
          <xsd:element name="TB__detect_and_treat_Cumulative_Expenditures__in___" type="xsd:double" minOccurs="0" nillable="true" form="qualified"/>
          <xsd:element name="TB__ID_cases_Cumulative_Budget__in___" type="xsd:double" minOccurs="0" nillable="true" form="qualified"/>
          <xsd:element name="TB__ID_cases_Cumulative_Expenditures__in___" type="xsd:double" minOccurs="0" nillable="true" form="qualified"/>
          <xsd:element name="TB_HIV__Cumulative_Budget__in___" type="xsd:double" minOccurs="0" nillable="true" form="qualified"/>
          <xsd:element name="TB_HIV__Cumulative_Expenditures__in___" type="xsd:double" minOccurs="0" nillable="true" form="qualified"/>
          <xsd:element name="Advocacy__Commun__SocMob_Cumulative_Budget__in___" type="xsd:double" minOccurs="0" nillable="true" form="qualified"/>
          <xsd:element name="Advocacy__Commun__SocMob_Cumulative_Expenditures__in___" type="xsd:double" minOccurs="0" nillable="true" form="qualified"/>
          <xsd:element name="Environ__Community_TB_care__Cumulative_Budget__in___" type="xsd:double" minOccurs="0" nillable="true" form="qualified"/>
          <xsd:element name="Environ__Community_TB_care__Cumulative_Expenditures__in___" type="xsd:double" minOccurs="0" nillable="true" form="qualified"/>
          <xsd:element name="_Cumulative_Budget__in____1" type="xsd:string" minOccurs="0" nillable="true" form="qualified"/>
          <xsd:element name="_Cumulative_Expenditures__in____1" type="xsd:string" minOccurs="0" nillable="true" form="qualified"/>
          <xsd:element name="_Cumulative_Budget__in____2" type="xsd:string" minOccurs="0" nillable="true" form="qualified"/>
          <xsd:element name="_Cumulative_Expenditures__in____2" type="xsd:string" minOccurs="0" nillable="true" form="qualified"/>
          <xsd:element name="_Cumulative_Budget__in___" type="xsd:string" minOccurs="0" nillable="true" form="qualified"/>
          <xsd:element name="_Cumulative_Expenditures__in___" type="xsd:string" minOccurs="0" nillable="true" form="qualified"/>
        </xsd:sequence>
      </xsd:complexType>
      <xsd:complexType name="F3Type">
        <xsd:sequence>
          <xsd:element name="Disbursed_by_Global_Fund_Prior_to_reporting_period__in___" type="xsd:double" minOccurs="0" nillable="true" form="qualified"/>
          <xsd:element name="Disbursed_by_Global_Fund_Reporting_period__in___" type="xsd:double" minOccurs="0" nillable="true" form="qualified"/>
          <xsd:element name="PR_expenditure_and_disbursement_Prior_to_reporting_period__in___" type="xsd:double" minOccurs="0" nillable="true" form="qualified"/>
          <xsd:element name="PR_expenditure_and_disbursement_Reporting_period__in___" type="xsd:double" minOccurs="0" nillable="true" form="qualified"/>
          <xsd:element name="Disbursed_to_SRs_Prior_to_reporting_period__in___" type="xsd:double" minOccurs="0" nillable="true" form="qualified"/>
          <xsd:element name="Disbursed_to_SRs_Reporting_period__in___" type="xsd:double" minOccurs="0" nillable="true" form="qualified"/>
          <xsd:element name="SR_expenditures_Prior_to_reporting_period__in___" type="xsd:double" minOccurs="0" nillable="true" form="qualified"/>
          <xsd:element name="SR_expenditures_Reporting_period__in___" type="xsd:double" minOccurs="0" nillable="true" form="qualified"/>
        </xsd:sequence>
      </xsd:complexType>
      <xsd:complexType name="F4Type">
        <xsd:sequence>
          <xsd:element name="Days_taken_to_submit_acceptable_PU_DR_to_LFA_Expected__days_" type="xsd:double" minOccurs="0" nillable="true" form="qualified"/>
          <xsd:element name="Days_taken_to_submit_acceptable_PU_DR_to_LFA_Actual__days_" type="xsd:double" minOccurs="0" nillable="true" form="qualified"/>
          <xsd:element name="Days_taken_for_disbursement_to_reach_PR_Expected__days_" type="xsd:double" minOccurs="0" nillable="true" form="qualified"/>
          <xsd:element name="Days_taken_for_disbursement_to_reach_PR_Actual__days_" type="xsd:double" minOccurs="0" nillable="true" form="qualified"/>
          <xsd:element name="Days_taken_for_disbursement_to_reach_SRs__Expected__days_" type="xsd:double" minOccurs="0" nillable="true" form="qualified"/>
          <xsd:element name="Days_taken_for_disbursement_to_reach_SRs__Actual__days_" type="xsd:double" minOccurs="0" nillable="true" form="qualified"/>
        </xsd:sequence>
      </xsd:complexType>
      <xsd:complexType name="M1Type">
        <xsd:sequence>
          <xsd:element name="Conditions_precedents__CPs__" type="xsd:string" minOccurs="0" nillable="true" form="qualified"/>
          <xsd:element name="Conditions_precedents__CPs__Fulfilled" type="xsd:double" minOccurs="0" nillable="true" form="qualified"/>
          <xsd:element name="Conditions_precedents__CPs__Not_fulfilled__but_within_deadline" type="xsd:double" minOccurs="0" nillable="true" form="qualified"/>
          <xsd:element name="Conditions_precedents__CPs__Not_fulfilled__and_past_the_deadline" type="xsd:double" minOccurs="0" nillable="true" form="qualified"/>
          <xsd:element name="Time_Bound_Actions__TBAs__" type="xsd:string" minOccurs="0" nillable="true" form="qualified"/>
          <xsd:element name="Time_Bound_Actions__TBAs__Fulfilled" type="xsd:double" minOccurs="0" nillable="true" form="qualified"/>
          <xsd:element name="Time_Bound_Actions__TBAs__Not_fulfilled__but_within_deadline" type="xsd:string" minOccurs="0" nillable="true" form="qualified"/>
          <xsd:element name="Time_Bound_Actions__TBAs__Not_fulfilled__and_past_the_deadline" type="xsd:double" minOccurs="0" nillable="true" form="qualified"/>
        </xsd:sequence>
      </xsd:complexType>
      <xsd:complexType name="M2Type">
        <xsd:sequence>
          <xsd:element name="PMU_Planned" type="xsd:double" minOccurs="0" nillable="true" form="qualified"/>
          <xsd:element name="PMU_Filled" type="xsd:double" minOccurs="0" nillable="true" form="qualified"/>
        </xsd:sequence>
      </xsd:complexType>
      <xsd:complexType name="M3Type">
        <xsd:sequence>
          <xsd:element name="SRs_Identified" type="xsd:double" minOccurs="0" nillable="true" form="qualified"/>
          <xsd:element name="SRs_Assessed" type="xsd:double" minOccurs="0" nillable="true" form="qualified"/>
          <xsd:element name="SRs_Approved" type="xsd:double" minOccurs="0" nillable="true" form="qualified"/>
          <xsd:element name="SRs_Signed" type="xsd:double" minOccurs="0" nillable="true" form="qualified"/>
          <xsd:element name="SRs_Receiving_Funding" type="xsd:double" minOccurs="0" nillable="true" form="qualified"/>
        </xsd:sequence>
      </xsd:complexType>
      <xsd:complexType name="M4Type">
        <xsd:sequence>
          <xsd:element name="SSR_to_SR__IR__Date" type="xsd:string" minOccurs="0" nillable="true" form="qualified"/>
          <xsd:element name="SSR_to_SR__IR_____Expected" type="xsd:string" minOccurs="0" nillable="true" form="qualified"/>
          <xsd:element name="SSR_to_SR__IR____Received" type="xsd:string" minOccurs="0" nillable="true" form="qualified"/>
          <xsd:element name="SRs__IRs__to_PR_Date" type="xsd:dateTime" minOccurs="0" nillable="true" form="qualified"/>
          <xsd:element name="SRs__IRs__to_PR____Expected" type="xsd:double" minOccurs="0" nillable="true" form="qualified"/>
          <xsd:element name="SRs__IRs__to_PR___Received" type="xsd:double" minOccurs="0" nillable="true" form="qualified"/>
        </xsd:sequence>
      </xsd:complexType>
      <xsd:complexType name="M5Type">
        <xsd:sequence>
          <xsd:element name="Budget_Approved__P1" type="xsd:double" minOccurs="0" nillable="true" form="qualified"/>
          <xsd:element name="Budget_Approved__P2" type="xsd:double" minOccurs="0" nillable="true" form="qualified"/>
          <xsd:element name="Budget_Approved__P3" type="xsd:double" minOccurs="0" nillable="true" form="qualified"/>
          <xsd:element name="Budget_Approved__P4" type="xsd:double" minOccurs="0" nillable="true" form="qualified"/>
          <xsd:element name="Budget_Approved__P5" type="xsd:double" minOccurs="0" nillable="true" form="qualified"/>
          <xsd:element name="Budget_Approved__P6" type="xsd:double" minOccurs="0" nillable="true" form="qualified"/>
          <xsd:element name="Budget_Approved__P7" type="xsd:double" minOccurs="0" nillable="true" form="qualified"/>
          <xsd:element name="Budget_Approved__P8" type="xsd:double" minOccurs="0" nillable="true" form="qualified"/>
          <xsd:element name="Budget_Approved__P9" type="xsd:double" minOccurs="0" nillable="true" form="qualified"/>
          <xsd:element name="Budget_Approved__P10" type="xsd:double" minOccurs="0" nillable="true" form="qualified"/>
          <xsd:element name="Budget_Approved__P11" type="xsd:double" minOccurs="0" nillable="true" form="qualified"/>
          <xsd:element name="Budget_Approved__P12" type="xsd:double" minOccurs="0" nillable="true" form="qualified"/>
          <xsd:element name="Obligations_P1" type="xsd:double" minOccurs="0" nillable="true" form="qualified"/>
          <xsd:element name="Obligations_P2" type="xsd:double" minOccurs="0" nillable="true" form="qualified"/>
          <xsd:element name="Obligations_P3" type="xsd:double" minOccurs="0" nillable="true" form="qualified"/>
          <xsd:element name="Obligations_P4" type="xsd:double" minOccurs="0" nillable="true" form="qualified"/>
          <xsd:element name="Obligations_P5" type="xsd:double" minOccurs="0" nillable="true" form="qualified"/>
          <xsd:element name="Obligations_P6" type="xsd:double" minOccurs="0" nillable="true" form="qualified"/>
          <xsd:element name="Obligations_P7" type="xsd:double" minOccurs="0" nillable="true" form="qualified"/>
          <xsd:element name="Obligations_P8" type="xsd:double" minOccurs="0" nillable="true" form="qualified"/>
          <xsd:element name="Obligations_P9" type="xsd:double" minOccurs="0" nillable="true" form="qualified"/>
          <xsd:element name="Obligations_P10" type="xsd:double" minOccurs="0" nillable="true" form="qualified"/>
          <xsd:element name="Obligations_P11" type="xsd:double" minOccurs="0" nillable="true" form="qualified"/>
          <xsd:element name="Obligations_P12" type="xsd:double" minOccurs="0" nillable="true" form="qualified"/>
          <xsd:element name="Expenditures_P1" type="xsd:double" minOccurs="0" nillable="true" form="qualified"/>
          <xsd:element name="Expenditures_P2" type="xsd:double" minOccurs="0" nillable="true" form="qualified"/>
          <xsd:element name="Expenditures_P3" type="xsd:double" minOccurs="0" nillable="true" form="qualified"/>
          <xsd:element name="Expenditures_P4" type="xsd:double" minOccurs="0" nillable="true" form="qualified"/>
          <xsd:element name="Expenditures_P5" type="xsd:double" minOccurs="0" nillable="true" form="qualified"/>
          <xsd:element name="Expenditures_P6" type="xsd:double" minOccurs="0" nillable="true" form="qualified"/>
          <xsd:element name="Expenditures_P7" type="xsd:double" minOccurs="0" nillable="true" form="qualified"/>
          <xsd:element name="Expenditures_P8" type="xsd:double" minOccurs="0" nillable="true" form="qualified"/>
          <xsd:element name="Expenditures_P9" type="xsd:double" minOccurs="0" nillable="true" form="qualified"/>
          <xsd:element name="Expenditures_P10" type="xsd:double" minOccurs="0" nillable="true" form="qualified"/>
          <xsd:element name="Expenditures_P11" type="xsd:double" minOccurs="0" nillable="true" form="qualified"/>
          <xsd:element name="Expenditures_P12" type="xsd:double" minOccurs="0" nillable="true" form="qualified"/>
        </xsd:sequence>
      </xsd:complexType>
      <xsd:complexType name="M6Type">
        <xsd:sequence>
          <xsd:element name="HIV___AIDS_Products" type="xsd:string" minOccurs="0" nillable="true" form="qualified"/>
          <xsd:element name="HIV___AIDS__1__Number_of_tablets_per_patient_per_day__Review_country_treatment_guidelines_" type="xsd:double" minOccurs="0" nillable="true" form="qualified"/>
          <xsd:element name="HIV___AIDS__3__Total_patients_in_treatment" type="xsd:double" minOccurs="0" nillable="true" form="qualified"/>
          <xsd:element name="HIV___AIDS__5__Current_stock_in_central_warehouse__that_does_not_expire_within_the_next_3_months_" type="xsd:double" minOccurs="0" nillable="true" form="qualified"/>
          <xsd:element name="HIV___AIDS__7__Level_of_safety_stock__expressed_in_months_and_defined_by_country__" type="xsd:double" minOccurs="0" nillable="true" form="qualified"/>
          <xsd:element name="_Products_1" type="xsd:string" minOccurs="0" nillable="true" form="qualified"/>
          <xsd:element name="__1__Number_of_tablets_per_patient_per_day__Review_country_treatment_guidelines__1" type="xsd:double" minOccurs="0" nillable="true" form="qualified"/>
          <xsd:element name="__3__Total_patients_in_treatment_1" type="xsd:double" minOccurs="0" nillable="true" form="qualified"/>
          <xsd:element name="__5__Current_stock_in_central_warehouse__that_does_not_expire_within_the_next_3_months__1" type="xsd:double" minOccurs="0" nillable="true" form="qualified"/>
          <xsd:element name="__7__Level_of_safety_stock__expressed_in_months_and_defined_by_country___1" type="xsd:double" minOccurs="0" nillable="true" form="qualified"/>
          <xsd:element name="_Products_2" type="xsd:string" minOccurs="0" nillable="true" form="qualified"/>
          <xsd:element name="__1__Number_of_tablets_per_patient_per_day__Review_country_treatment_guidelines__2" type="xsd:double" minOccurs="0" nillable="true" form="qualified"/>
          <xsd:element name="__3__Total_patients_in_treatment_2" type="xsd:double" minOccurs="0" nillable="true" form="qualified"/>
          <xsd:element name="__5__Current_stock_in_central_warehouse__that_does_not_expire_within_the_next_3_months__2" type="xsd:double" minOccurs="0" nillable="true" form="qualified"/>
          <xsd:element name="__7__Level_of_safety_stock__expressed_in_months_and_defined_by_country___2" type="xsd:double" minOccurs="0" nillable="true" form="qualified"/>
          <xsd:element name="_Products" type="xsd:string" minOccurs="0" nillable="true" form="qualified"/>
          <xsd:element name="__1__Number_of_tablets_per_patient_per_day__Review_country_treatment_guidelines_" type="xsd:double" minOccurs="0" nillable="true" form="qualified"/>
          <xsd:element name="__3__Total_patients_in_treatment" type="xsd:double" minOccurs="0" nillable="true" form="qualified"/>
          <xsd:element name="__5__Current_stock_in_central_warehouse__that_does_not_expire_within_the_next_3_months_" type="xsd:double" minOccurs="0" nillable="true" form="qualified"/>
          <xsd:element name="__7__Level_of_safety_stock__expressed_in_months_and_defined_by_country__" type="xsd:double" minOccurs="0" nillable="true" form="qualified"/>
        </xsd:sequence>
      </xsd:complexType>
      <xsd:complexType name="ProgType">
        <xsd:sequence>
          <xsd:element name="Target_P1_1" type="xsd:double" minOccurs="0" nillable="true" form="qualified"/>
          <xsd:element name="Target_P2_1" type="xsd:double" minOccurs="0" nillable="true" form="qualified"/>
          <xsd:element name="Target_P3_1" type="xsd:double" minOccurs="0" nillable="true" form="qualified"/>
          <xsd:element name="Target_P4_1" type="xsd:double" minOccurs="0" nillable="true" form="qualified"/>
          <xsd:element name="Target_P5_1" type="xsd:double" minOccurs="0" nillable="true" form="qualified"/>
          <xsd:element name="Target_P6_1" type="xsd:double" minOccurs="0" nillable="true" form="qualified"/>
          <xsd:element name="Target_P7_1" type="xsd:double" minOccurs="0" nillable="true" form="qualified"/>
          <xsd:element name="Target_P8_1" type="xsd:double" minOccurs="0" nillable="true" form="qualified"/>
          <xsd:element name="Target_P9_1" type="xsd:double" minOccurs="0" nillable="true" form="qualified"/>
          <xsd:element name="Target_P10_1" type="xsd:double" minOccurs="0" nillable="true" form="qualified"/>
          <xsd:element name="Target_P11_1" type="xsd:double" minOccurs="0" nillable="true" form="qualified"/>
          <xsd:element name="Target_P12_1" type="xsd:double" minOccurs="0" nillable="true" form="qualified"/>
          <xsd:element name="Achieved__P1_1" type="xsd:double" minOccurs="0" nillable="true" form="qualified"/>
          <xsd:element name="Achieved__P2_1" type="xsd:double" minOccurs="0" nillable="true" form="qualified"/>
          <xsd:element name="Achieved__P3_1" type="xsd:double" minOccurs="0" nillable="true" form="qualified"/>
          <xsd:element name="Achieved__P4_1" type="xsd:double" minOccurs="0" nillable="true" form="qualified"/>
          <xsd:element name="Achieved__P5_1" type="xsd:string" minOccurs="0" nillable="true" form="qualified"/>
          <xsd:element name="Achieved__P6_1" type="xsd:string" minOccurs="0" nillable="true" form="qualified"/>
          <xsd:element name="Achieved__P7_1" type="xsd:string" minOccurs="0" nillable="true" form="qualified"/>
          <xsd:element name="Achieved__P8_1" type="xsd:string" minOccurs="0" nillable="true" form="qualified"/>
          <xsd:element name="Achieved__P9_1" type="xsd:string" minOccurs="0" nillable="true" form="qualified"/>
          <xsd:element name="Achieved__P10_1" type="xsd:string" minOccurs="0" nillable="true" form="qualified"/>
          <xsd:element name="Achieved__P11_1" type="xsd:string" minOccurs="0" nillable="true" form="qualified"/>
          <xsd:element name="Achieved__P12_1" type="xsd:string" minOccurs="0" nillable="true" form="qualified"/>
          <xsd:element name="Target_P1_2" type="xsd:double" minOccurs="0" nillable="true" form="qualified"/>
          <xsd:element name="Target_P2_2" type="xsd:double" minOccurs="0" nillable="true" form="qualified"/>
          <xsd:element name="Target_P3_2" type="xsd:double" minOccurs="0" nillable="true" form="qualified"/>
          <xsd:element name="Target_P4_2" type="xsd:double" minOccurs="0" nillable="true" form="qualified"/>
          <xsd:element name="Target_P5_2" type="xsd:double" minOccurs="0" nillable="true" form="qualified"/>
          <xsd:element name="Target_P6_2" type="xsd:double" minOccurs="0" nillable="true" form="qualified"/>
          <xsd:element name="Target_P7_2" type="xsd:double" minOccurs="0" nillable="true" form="qualified"/>
          <xsd:element name="Target_P8_2" type="xsd:double" minOccurs="0" nillable="true" form="qualified"/>
          <xsd:element name="Target_P9_2" type="xsd:double" minOccurs="0" nillable="true" form="qualified"/>
          <xsd:element name="Target_P10_2" type="xsd:double" minOccurs="0" nillable="true" form="qualified"/>
          <xsd:element name="Target_P11_2" type="xsd:double" minOccurs="0" nillable="true" form="qualified"/>
          <xsd:element name="Target_P12_2" type="xsd:double" minOccurs="0" nillable="true" form="qualified"/>
          <xsd:element name="Achieved__P1_2" type="xsd:double" minOccurs="0" nillable="true" form="qualified"/>
          <xsd:element name="Achieved__P2_2" type="xsd:double" minOccurs="0" nillable="true" form="qualified"/>
          <xsd:element name="Achieved__P3_2" type="xsd:double" minOccurs="0" nillable="true" form="qualified"/>
          <xsd:element name="Achieved__P4_2" type="xsd:double" minOccurs="0" nillable="true" form="qualified"/>
          <xsd:element name="Achieved__P5_2" type="xsd:string" minOccurs="0" nillable="true" form="qualified"/>
          <xsd:element name="Achieved__P6_2" type="xsd:string" minOccurs="0" nillable="true" form="qualified"/>
          <xsd:element name="Achieved__P7_2" type="xsd:string" minOccurs="0" nillable="true" form="qualified"/>
          <xsd:element name="Achieved__P8_2" type="xsd:string" minOccurs="0" nillable="true" form="qualified"/>
          <xsd:element name="Achieved__P9_2" type="xsd:string" minOccurs="0" nillable="true" form="qualified"/>
          <xsd:element name="Achieved__P10_2" type="xsd:string" minOccurs="0" nillable="true" form="qualified"/>
          <xsd:element name="Achieved__P11_2" type="xsd:string" minOccurs="0" nillable="true" form="qualified"/>
          <xsd:element name="Achieved__P12_2" type="xsd:string" minOccurs="0" nillable="true" form="qualified"/>
          <xsd:element name="Target_P1_3" type="xsd:double" minOccurs="0" nillable="true" form="qualified"/>
          <xsd:element name="Target_P2_3" type="xsd:double" minOccurs="0" nillable="true" form="qualified"/>
          <xsd:element name="Target_P3_3" type="xsd:double" minOccurs="0" nillable="true" form="qualified"/>
          <xsd:element name="Target_P4_3" type="xsd:double" minOccurs="0" nillable="true" form="qualified"/>
          <xsd:element name="Target_P5_3" type="xsd:double" minOccurs="0" nillable="true" form="qualified"/>
          <xsd:element name="Target_P6_3" type="xsd:double" minOccurs="0" nillable="true" form="qualified"/>
          <xsd:element name="Target_P7_3" type="xsd:double" minOccurs="0" nillable="true" form="qualified"/>
          <xsd:element name="Target_P8_3" type="xsd:double" minOccurs="0" nillable="true" form="qualified"/>
          <xsd:element name="Target_P9_3" type="xsd:double" minOccurs="0" nillable="true" form="qualified"/>
          <xsd:element name="Target_P10_3" type="xsd:string" minOccurs="0" nillable="true" form="qualified"/>
          <xsd:element name="Target_P11_3" type="xsd:string" minOccurs="0" nillable="true" form="qualified"/>
          <xsd:element name="Target_P12_3" type="xsd:double" minOccurs="0" nillable="true" form="qualified"/>
          <xsd:element name="Achieved__P1_3" type="xsd:string" minOccurs="0" nillable="true" form="qualified"/>
          <xsd:element name="Achieved__P2_3" type="xsd:double" minOccurs="0" nillable="true" form="qualified"/>
          <xsd:element name="Achieved__P3_3" type="xsd:string" minOccurs="0" nillable="true" form="qualified"/>
          <xsd:element name="Achieved__P4_3" type="xsd:double" minOccurs="0" nillable="true" form="qualified"/>
          <xsd:element name="Achieved__P5_3" type="xsd:string" minOccurs="0" nillable="true" form="qualified"/>
          <xsd:element name="Achieved__P6_3" type="xsd:string" minOccurs="0" nillable="true" form="qualified"/>
          <xsd:element name="Achieved__P7_3" type="xsd:string" minOccurs="0" nillable="true" form="qualified"/>
          <xsd:element name="Achieved__P8_3" type="xsd:string" minOccurs="0" nillable="true" form="qualified"/>
          <xsd:element name="Achieved__P9_3" type="xsd:string" minOccurs="0" nillable="true" form="qualified"/>
          <xsd:element name="Achieved__P10_3" type="xsd:string" minOccurs="0" nillable="true" form="qualified"/>
          <xsd:element name="Achieved__P11_3" type="xsd:string" minOccurs="0" nillable="true" form="qualified"/>
          <xsd:element name="Achieved__P12_3" type="xsd:string" minOccurs="0" nillable="true" form="qualified"/>
          <xsd:element name="Target_P1_4" type="xsd:string" minOccurs="0" nillable="true" form="qualified"/>
          <xsd:element name="Target_P2_4" type="xsd:string" minOccurs="0" nillable="true" form="qualified"/>
          <xsd:element name="Target_P3_4" type="xsd:string" minOccurs="0" nillable="true" form="qualified"/>
          <xsd:element name="Target_P4_4" type="xsd:double" minOccurs="0" nillable="true" form="qualified"/>
          <xsd:element name="Target_P5_4" type="xsd:string" minOccurs="0" nillable="true" form="qualified"/>
          <xsd:element name="Target_P6_4" type="xsd:string" minOccurs="0" nillable="true" form="qualified"/>
          <xsd:element name="Target_P7_4" type="xsd:string" minOccurs="0" nillable="true" form="qualified"/>
          <xsd:element name="Target_P8_4" type="xsd:double" minOccurs="0" nillable="true" form="qualified"/>
          <xsd:element name="Target_P9_4" type="xsd:string" minOccurs="0" nillable="true" form="qualified"/>
          <xsd:element name="Target_P10_4" type="xsd:string" minOccurs="0" nillable="true" form="qualified"/>
          <xsd:element name="Target_P11_4" type="xsd:string" minOccurs="0" nillable="true" form="qualified"/>
          <xsd:element name="Target_P12_4" type="xsd:double" minOccurs="0" nillable="true" form="qualified"/>
          <xsd:element name="Achieved__P1_4" type="xsd:string" minOccurs="0" nillable="true" form="qualified"/>
          <xsd:element name="Achieved__P2_4" type="xsd:string" minOccurs="0" nillable="true" form="qualified"/>
          <xsd:element name="Achieved__P3_4" type="xsd:string" minOccurs="0" nillable="true" form="qualified"/>
          <xsd:element name="Achieved__P4_4" type="xsd:double" minOccurs="0" nillable="true" form="qualified"/>
          <xsd:element name="Achieved__P5_4" type="xsd:string" minOccurs="0" nillable="true" form="qualified"/>
          <xsd:element name="Achieved__P6_4" type="xsd:string" minOccurs="0" nillable="true" form="qualified"/>
          <xsd:element name="Achieved__P7_4" type="xsd:string" minOccurs="0" nillable="true" form="qualified"/>
          <xsd:element name="Achieved__P8_4" type="xsd:string" minOccurs="0" nillable="true" form="qualified"/>
          <xsd:element name="Achieved__P9_4" type="xsd:string" minOccurs="0" nillable="true" form="qualified"/>
          <xsd:element name="Achieved__P10_4" type="xsd:string" minOccurs="0" nillable="true" form="qualified"/>
          <xsd:element name="Achieved__P11_4" type="xsd:string" minOccurs="0" nillable="true" form="qualified"/>
          <xsd:element name="Achieved__P12_4" type="xsd:string" minOccurs="0" nillable="true" form="qualified"/>
          <xsd:element name="Target_P1_5" type="xsd:double" minOccurs="0" nillable="true" form="qualified"/>
          <xsd:element name="Target_P2_5" type="xsd:double" minOccurs="0" nillable="true" form="qualified"/>
          <xsd:element name="Target_P3_5" type="xsd:double" minOccurs="0" nillable="true" form="qualified"/>
          <xsd:element name="Target_P4_5" type="xsd:double" minOccurs="0" nillable="true" form="qualified"/>
          <xsd:element name="Target_P5_5" type="xsd:double" minOccurs="0" nillable="true" form="qualified"/>
          <xsd:element name="Target_P6_5" type="xsd:double" minOccurs="0" nillable="true" form="qualified"/>
          <xsd:element name="Target_P7_5" type="xsd:double" minOccurs="0" nillable="true" form="qualified"/>
          <xsd:element name="Target_P8_5" type="xsd:double" minOccurs="0" nillable="true" form="qualified"/>
          <xsd:element name="Target_P9_5" type="xsd:double" minOccurs="0" nillable="true" form="qualified"/>
          <xsd:element name="Target_P10_5" type="xsd:double" minOccurs="0" nillable="true" form="qualified"/>
          <xsd:element name="Target_P11_5" type="xsd:double" minOccurs="0" nillable="true" form="qualified"/>
          <xsd:element name="Target_P12_5" type="xsd:double" minOccurs="0" nillable="true" form="qualified"/>
          <xsd:element name="Achieved__P1_5" type="xsd:double" minOccurs="0" nillable="true" form="qualified"/>
          <xsd:element name="Achieved__P2_5" type="xsd:double" minOccurs="0" nillable="true" form="qualified"/>
          <xsd:element name="Achieved__P3_5" type="xsd:double" minOccurs="0" nillable="true" form="qualified"/>
          <xsd:element name="Achieved__P4_5" type="xsd:double" minOccurs="0" nillable="true" form="qualified"/>
          <xsd:element name="Achieved__P5_5" type="xsd:string" minOccurs="0" nillable="true" form="qualified"/>
          <xsd:element name="Achieved__P6_5" type="xsd:string" minOccurs="0" nillable="true" form="qualified"/>
          <xsd:element name="Achieved__P7_5" type="xsd:string" minOccurs="0" nillable="true" form="qualified"/>
          <xsd:element name="Achieved__P8_5" type="xsd:string" minOccurs="0" nillable="true" form="qualified"/>
          <xsd:element name="Achieved__P9_5" type="xsd:string" minOccurs="0" nillable="true" form="qualified"/>
          <xsd:element name="Achieved__P10_5" type="xsd:string" minOccurs="0" nillable="true" form="qualified"/>
          <xsd:element name="Achieved__P11_5" type="xsd:string" minOccurs="0" nillable="true" form="qualified"/>
          <xsd:element name="Achieved__P12_5" type="xsd:string" minOccurs="0" nillable="true" form="qualified"/>
          <xsd:element name="Target_P1_6" type="xsd:double" minOccurs="0" nillable="true" form="qualified"/>
          <xsd:element name="Target_P2_6" type="xsd:double" minOccurs="0" nillable="true" form="qualified"/>
          <xsd:element name="Target_P3_6" type="xsd:double" minOccurs="0" nillable="true" form="qualified"/>
          <xsd:element name="Target_P4_6" type="xsd:double" minOccurs="0" nillable="true" form="qualified"/>
          <xsd:element name="Target_P5_6" type="xsd:double" minOccurs="0" nillable="true" form="qualified"/>
          <xsd:element name="Target_P6_6" type="xsd:double" minOccurs="0" nillable="true" form="qualified"/>
          <xsd:element name="Target_P7_6" type="xsd:double" minOccurs="0" nillable="true" form="qualified"/>
          <xsd:element name="Target_P8_6" type="xsd:double" minOccurs="0" nillable="true" form="qualified"/>
          <xsd:element name="Target_P9_6" type="xsd:double" minOccurs="0" nillable="true" form="qualified"/>
          <xsd:element name="Target_P10_6" type="xsd:double" minOccurs="0" nillable="true" form="qualified"/>
          <xsd:element name="Target_P11_6" type="xsd:double" minOccurs="0" nillable="true" form="qualified"/>
          <xsd:element name="Target_P12_6" type="xsd:double" minOccurs="0" nillable="true" form="qualified"/>
          <xsd:element name="Achieved__P1_6" type="xsd:double" minOccurs="0" nillable="true" form="qualified"/>
          <xsd:element name="Achieved__P2_6" type="xsd:double" minOccurs="0" nillable="true" form="qualified"/>
          <xsd:element name="Achieved__P3_6" type="xsd:double" minOccurs="0" nillable="true" form="qualified"/>
          <xsd:element name="Achieved__P4_6" type="xsd:double" minOccurs="0" nillable="true" form="qualified"/>
          <xsd:element name="Achieved__P5_6" type="xsd:string" minOccurs="0" nillable="true" form="qualified"/>
          <xsd:element name="Achieved__P6_6" type="xsd:string" minOccurs="0" nillable="true" form="qualified"/>
          <xsd:element name="Achieved__P7_6" type="xsd:string" minOccurs="0" nillable="true" form="qualified"/>
          <xsd:element name="Achieved__P8_6" type="xsd:string" minOccurs="0" nillable="true" form="qualified"/>
          <xsd:element name="Achieved__P9_6" type="xsd:string" minOccurs="0" nillable="true" form="qualified"/>
          <xsd:element name="Achieved__P10_6" type="xsd:string" minOccurs="0" nillable="true" form="qualified"/>
          <xsd:element name="Achieved__P11_6" type="xsd:string" minOccurs="0" nillable="true" form="qualified"/>
          <xsd:element name="Achieved__P12_6" type="xsd:string" minOccurs="0" nillable="true" form="qualified"/>
          <xsd:element name="Target_P1_7" type="xsd:double" minOccurs="0" nillable="true" form="qualified"/>
          <xsd:element name="Target_P2_7" type="xsd:double" minOccurs="0" nillable="true" form="qualified"/>
          <xsd:element name="Target_P3_7" type="xsd:double" minOccurs="0" nillable="true" form="qualified"/>
          <xsd:element name="Target_P4_7" type="xsd:double" minOccurs="0" nillable="true" form="qualified"/>
          <xsd:element name="Target_P5_7" type="xsd:double" minOccurs="0" nillable="true" form="qualified"/>
          <xsd:element name="Target_P6_7" type="xsd:double" minOccurs="0" nillable="true" form="qualified"/>
          <xsd:element name="Target_P7_7" type="xsd:double" minOccurs="0" nillable="true" form="qualified"/>
          <xsd:element name="Target_P8_7" type="xsd:double" minOccurs="0" nillable="true" form="qualified"/>
          <xsd:element name="Target_P9_7" type="xsd:double" minOccurs="0" nillable="true" form="qualified"/>
          <xsd:element name="Target_P10_7" type="xsd:double" minOccurs="0" nillable="true" form="qualified"/>
          <xsd:element name="Target_P11_7" type="xsd:double" minOccurs="0" nillable="true" form="qualified"/>
          <xsd:element name="Target_P12_7" type="xsd:double" minOccurs="0" nillable="true" form="qualified"/>
          <xsd:element name="Achieved__P1_7" type="xsd:double" minOccurs="0" nillable="true" form="qualified"/>
          <xsd:element name="Achieved__P2_7" type="xsd:double" minOccurs="0" nillable="true" form="qualified"/>
          <xsd:element name="Achieved__P3_7" type="xsd:double" minOccurs="0" nillable="true" form="qualified"/>
          <xsd:element name="Achieved__P4_7" type="xsd:double" minOccurs="0" nillable="true" form="qualified"/>
          <xsd:element name="Achieved__P5_7" type="xsd:string" minOccurs="0" nillable="true" form="qualified"/>
          <xsd:element name="Achieved__P6_7" type="xsd:string" minOccurs="0" nillable="true" form="qualified"/>
          <xsd:element name="Achieved__P7_7" type="xsd:string" minOccurs="0" nillable="true" form="qualified"/>
          <xsd:element name="Achieved__P8_7" type="xsd:string" minOccurs="0" nillable="true" form="qualified"/>
          <xsd:element name="Achieved__P9_7" type="xsd:string" minOccurs="0" nillable="true" form="qualified"/>
          <xsd:element name="Achieved__P10_7" type="xsd:string" minOccurs="0" nillable="true" form="qualified"/>
          <xsd:element name="Achieved__P11_7" type="xsd:string" minOccurs="0" nillable="true" form="qualified"/>
          <xsd:element name="Achieved__P12_7" type="xsd:string" minOccurs="0" nillable="true" form="qualified"/>
          <xsd:element name="Target_P1_8" type="xsd:string" minOccurs="0" nillable="true" form="qualified"/>
          <xsd:element name="Target_P2_8" type="xsd:double" minOccurs="0" nillable="true" form="qualified"/>
          <xsd:element name="Target_P3_8" type="xsd:string" minOccurs="0" nillable="true" form="qualified"/>
          <xsd:element name="Target_P4_8" type="xsd:double" minOccurs="0" nillable="true" form="qualified"/>
          <xsd:element name="Target_P5_8" type="xsd:string" minOccurs="0" nillable="true" form="qualified"/>
          <xsd:element name="Target_P6_8" type="xsd:double" minOccurs="0" nillable="true" form="qualified"/>
          <xsd:element name="Target_P7_8" type="xsd:string" minOccurs="0" nillable="true" form="qualified"/>
          <xsd:element name="Target_P8_8" type="xsd:double" minOccurs="0" nillable="true" form="qualified"/>
          <xsd:element name="Target_P9_8" type="xsd:double" minOccurs="0" nillable="true" form="qualified"/>
          <xsd:element name="Target_P10_8" type="xsd:double" minOccurs="0" nillable="true" form="qualified"/>
          <xsd:element name="Target_P11_8" type="xsd:double" minOccurs="0" nillable="true" form="qualified"/>
          <xsd:element name="Target_P12_8" type="xsd:double" minOccurs="0" nillable="true" form="qualified"/>
          <xsd:element name="Achieved__P1_8" type="xsd:string" minOccurs="0" nillable="true" form="qualified"/>
          <xsd:element name="Achieved__P2_8" type="xsd:string" minOccurs="0" nillable="true" form="qualified"/>
          <xsd:element name="Achieved__P3_8" type="xsd:string" minOccurs="0" nillable="true" form="qualified"/>
          <xsd:element name="Achieved__P4_8" type="xsd:string" minOccurs="0" nillable="true" form="qualified"/>
          <xsd:element name="Achieved__P5_8" type="xsd:string" minOccurs="0" nillable="true" form="qualified"/>
          <xsd:element name="Achieved__P6_8" type="xsd:string" minOccurs="0" nillable="true" form="qualified"/>
          <xsd:element name="Achieved__P7_8" type="xsd:string" minOccurs="0" nillable="true" form="qualified"/>
          <xsd:element name="Achieved__P8_8" type="xsd:string" minOccurs="0" nillable="true" form="qualified"/>
          <xsd:element name="Achieved__P9_8" type="xsd:string" minOccurs="0" nillable="true" form="qualified"/>
          <xsd:element name="Achieved__P10_8" type="xsd:string" minOccurs="0" nillable="true" form="qualified"/>
          <xsd:element name="Achieved__P11_8" type="xsd:string" minOccurs="0" nillable="true" form="qualified"/>
          <xsd:element name="Achieved__P12_8" type="xsd:string" minOccurs="0" nillable="true" form="qualified"/>
          <xsd:element name="Target_P1_9" type="xsd:double" minOccurs="0" nillable="true" form="qualified"/>
          <xsd:element name="Target_P2_9" type="xsd:double" minOccurs="0" nillable="true" form="qualified"/>
          <xsd:element name="Target_P3_9" type="xsd:double" minOccurs="0" nillable="true" form="qualified"/>
          <xsd:element name="Target_P4_9" type="xsd:double" minOccurs="0" nillable="true" form="qualified"/>
          <xsd:element name="Target_P5_9" type="xsd:double" minOccurs="0" nillable="true" form="qualified"/>
          <xsd:element name="Target_P6_9" type="xsd:double" minOccurs="0" nillable="true" form="qualified"/>
          <xsd:element name="Target_P7_9" type="xsd:double" minOccurs="0" nillable="true" form="qualified"/>
          <xsd:element name="Target_P8_9" type="xsd:double" minOccurs="0" nillable="true" form="qualified"/>
          <xsd:element name="Target_P9_9" type="xsd:double" minOccurs="0" nillable="true" form="qualified"/>
          <xsd:element name="Target_P10_9" type="xsd:double" minOccurs="0" nillable="true" form="qualified"/>
          <xsd:element name="Target_P11_9" type="xsd:double" minOccurs="0" nillable="true" form="qualified"/>
          <xsd:element name="Target_P12_9" type="xsd:double" minOccurs="0" nillable="true" form="qualified"/>
          <xsd:element name="Achieved__P1_9" type="xsd:string" minOccurs="0" nillable="true" form="qualified"/>
          <xsd:element name="Achieved__P2_9" type="xsd:double" minOccurs="0" nillable="true" form="qualified"/>
          <xsd:element name="Achieved__P3_9" type="xsd:string" minOccurs="0" nillable="true" form="qualified"/>
          <xsd:element name="Achieved__P4_9" type="xsd:double" minOccurs="0" nillable="true" form="qualified"/>
          <xsd:element name="Achieved__P5_9" type="xsd:string" minOccurs="0" nillable="true" form="qualified"/>
          <xsd:element name="Achieved__P6_9" type="xsd:string" minOccurs="0" nillable="true" form="qualified"/>
          <xsd:element name="Achieved__P7_9" type="xsd:string" minOccurs="0" nillable="true" form="qualified"/>
          <xsd:element name="Achieved__P8_9" type="xsd:string" minOccurs="0" nillable="true" form="qualified"/>
          <xsd:element name="Achieved__P9_9" type="xsd:string" minOccurs="0" nillable="true" form="qualified"/>
          <xsd:element name="Achieved__P10_9" type="xsd:string" minOccurs="0" nillable="true" form="qualified"/>
          <xsd:element name="Achieved__P11_9" type="xsd:string" minOccurs="0" nillable="true" form="qualified"/>
          <xsd:element name="Achieved__P12_9" type="xsd:string" minOccurs="0" nillable="true" form="qualified"/>
          <xsd:element name="Target_P1" type="xsd:string" minOccurs="0" nillable="true" form="qualified"/>
          <xsd:element name="Target_P2" type="xsd:string" minOccurs="0" nillable="true" form="qualified"/>
          <xsd:element name="Target_P3" type="xsd:string" minOccurs="0" nillable="true" form="qualified"/>
          <xsd:element name="Target_P4" type="xsd:double" minOccurs="0" nillable="true" form="qualified"/>
          <xsd:element name="Target_P5" type="xsd:string" minOccurs="0" nillable="true" form="qualified"/>
          <xsd:element name="Target_P6" type="xsd:string" minOccurs="0" nillable="true" form="qualified"/>
          <xsd:element name="Target_P7" type="xsd:string" minOccurs="0" nillable="true" form="qualified"/>
          <xsd:element name="Target_P8" type="xsd:string" minOccurs="0" nillable="true" form="qualified"/>
          <xsd:element name="Target_P9" type="xsd:string" minOccurs="0" nillable="true" form="qualified"/>
          <xsd:element name="Target_P10" type="xsd:string" minOccurs="0" nillable="true" form="qualified"/>
          <xsd:element name="Target_P11" type="xsd:string" minOccurs="0" nillable="true" form="qualified"/>
          <xsd:element name="Target_P12" type="xsd:string" minOccurs="0" nillable="true" form="qualified"/>
          <xsd:element name="Achieved__P1" type="xsd:string" minOccurs="0" nillable="true" form="qualified"/>
          <xsd:element name="Achieved__P2" type="xsd:string" minOccurs="0" nillable="true" form="qualified"/>
          <xsd:element name="Achieved__P3" type="xsd:string" minOccurs="0" nillable="true" form="qualified"/>
          <xsd:element name="Achieved__P4" type="xsd:string" minOccurs="0" nillable="true" form="qualified"/>
          <xsd:element name="Achieved__P5" type="xsd:string" minOccurs="0" nillable="true" form="qualified"/>
          <xsd:element name="Achieved__P6" type="xsd:string" minOccurs="0" nillable="true" form="qualified"/>
          <xsd:element name="Achieved__P7" type="xsd:string" minOccurs="0" nillable="true" form="qualified"/>
          <xsd:element name="Achieved__P8" type="xsd:string" minOccurs="0" nillable="true" form="qualified"/>
          <xsd:element name="Achieved__P9" type="xsd:string" minOccurs="0" nillable="true" form="qualified"/>
          <xsd:element name="Achieved__P10" type="xsd:string" minOccurs="0" nillable="true" form="qualified"/>
          <xsd:element name="Achieved__P11" type="xsd:string" minOccurs="0" nillable="true" form="qualified"/>
          <xsd:element name="Achieved__P12" type="xsd:string" minOccurs="0" nillable="true" form="qualified"/>
        </xsd:sequence>
      </xsd:complexType>
    </xsd:schema>
  </Schema>
  <Map ID="43" Name="Root_Map" RootElement="Root" SchemaID="Schema2"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xmlMaps" Target="xmlMap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4.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5.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1.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2.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3.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4.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4"/>
          <c:y val="5.2401746724890827E-2"/>
          <c:w val="0.80996068152031453"/>
          <c:h val="0.64192139737991305"/>
        </c:manualLayout>
      </c:layout>
      <c:barChart>
        <c:barDir val="col"/>
        <c:grouping val="clustered"/>
        <c:varyColors val="0"/>
        <c:ser>
          <c:idx val="0"/>
          <c:order val="0"/>
          <c:tx>
            <c:strRef>
              <c:f>'Ввод данных'!$A$33</c:f>
              <c:strCache>
                <c:ptCount val="1"/>
                <c:pt idx="0">
                  <c:v>Общий бюджет</c:v>
                </c:pt>
              </c:strCache>
            </c:strRef>
          </c:tx>
          <c:spPr>
            <a:solidFill>
              <a:srgbClr val="993366"/>
            </a:solidFill>
            <a:ln w="3175">
              <a:solidFill>
                <a:srgbClr val="000000"/>
              </a:solidFill>
              <a:prstDash val="solid"/>
            </a:ln>
            <a:effectLst>
              <a:outerShdw blurRad="63500" dist="38100" dir="2700000" algn="br">
                <a:srgbClr val="000000"/>
              </a:outerShdw>
            </a:effectLst>
          </c:spPr>
          <c:invertIfNegative val="0"/>
          <c:val>
            <c:numRef>
              <c:f>'Ввод данных'!$B$33:$M$33</c:f>
              <c:numCache>
                <c:formatCode>#,##0</c:formatCode>
                <c:ptCount val="12"/>
                <c:pt idx="0">
                  <c:v>2675489.2999999998</c:v>
                </c:pt>
                <c:pt idx="1">
                  <c:v>14534177.495320581</c:v>
                </c:pt>
              </c:numCache>
            </c:numRef>
          </c:val>
          <c:extLst xmlns:c16r2="http://schemas.microsoft.com/office/drawing/2015/06/chart">
            <c:ext xmlns:c16="http://schemas.microsoft.com/office/drawing/2014/chart" uri="{C3380CC4-5D6E-409C-BE32-E72D297353CC}">
              <c16:uniqueId val="{00000000-0A43-47EE-8EF9-5704D8A78677}"/>
            </c:ext>
          </c:extLst>
        </c:ser>
        <c:ser>
          <c:idx val="1"/>
          <c:order val="1"/>
          <c:tx>
            <c:strRef>
              <c:f>'Ввод данных'!$A$34</c:f>
              <c:strCache>
                <c:ptCount val="1"/>
                <c:pt idx="0">
                  <c:v>Общая сумма выплат</c:v>
                </c:pt>
              </c:strCache>
            </c:strRef>
          </c:tx>
          <c:spPr>
            <a:solidFill>
              <a:srgbClr val="0070C0"/>
            </a:solidFill>
            <a:ln w="3175">
              <a:solidFill>
                <a:srgbClr val="000000"/>
              </a:solidFill>
              <a:prstDash val="solid"/>
            </a:ln>
            <a:effectLst>
              <a:outerShdw blurRad="50800" dist="50800" dir="5400000" algn="ctr" rotWithShape="0">
                <a:schemeClr val="tx1"/>
              </a:outerShdw>
            </a:effectLst>
          </c:spPr>
          <c:invertIfNegative val="0"/>
          <c:val>
            <c:numRef>
              <c:f>'Ввод данных'!$B$34:$M$34</c:f>
              <c:numCache>
                <c:formatCode>#,##0</c:formatCode>
                <c:ptCount val="12"/>
                <c:pt idx="0">
                  <c:v>9988796</c:v>
                </c:pt>
                <c:pt idx="1">
                  <c:v>16926007</c:v>
                </c:pt>
              </c:numCache>
            </c:numRef>
          </c:val>
          <c:extLst xmlns:c16r2="http://schemas.microsoft.com/office/drawing/2015/06/chart">
            <c:ext xmlns:c16="http://schemas.microsoft.com/office/drawing/2014/chart" uri="{C3380CC4-5D6E-409C-BE32-E72D297353CC}">
              <c16:uniqueId val="{00000001-0A43-47EE-8EF9-5704D8A78677}"/>
            </c:ext>
          </c:extLst>
        </c:ser>
        <c:dLbls>
          <c:showLegendKey val="0"/>
          <c:showVal val="0"/>
          <c:showCatName val="0"/>
          <c:showSerName val="0"/>
          <c:showPercent val="0"/>
          <c:showBubbleSize val="0"/>
        </c:dLbls>
        <c:gapWidth val="70"/>
        <c:axId val="-717028256"/>
        <c:axId val="-717027712"/>
      </c:barChart>
      <c:catAx>
        <c:axId val="-717028256"/>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ru-RU"/>
                  <a:t>Отчетный период</a:t>
                </a:r>
              </a:p>
            </c:rich>
          </c:tx>
          <c:layout>
            <c:manualLayout>
              <c:xMode val="edge"/>
              <c:yMode val="edge"/>
              <c:x val="0.48066291713535836"/>
              <c:y val="0.7869564121078757"/>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ru-RU"/>
          </a:p>
        </c:txPr>
        <c:crossAx val="-717027712"/>
        <c:crosses val="autoZero"/>
        <c:auto val="1"/>
        <c:lblAlgn val="ctr"/>
        <c:lblOffset val="100"/>
        <c:tickLblSkip val="1"/>
        <c:tickMarkSkip val="1"/>
        <c:noMultiLvlLbl val="0"/>
      </c:catAx>
      <c:valAx>
        <c:axId val="-717027712"/>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ru-RU"/>
          </a:p>
        </c:txPr>
        <c:crossAx val="-717028256"/>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735" b="0" i="0" u="none" strike="noStrike" baseline="0">
                <a:solidFill>
                  <a:srgbClr val="000000"/>
                </a:solidFill>
                <a:latin typeface="Arial"/>
                <a:ea typeface="Arial"/>
                <a:cs typeface="Arial"/>
              </a:defRPr>
            </a:pPr>
            <a:endParaRPr lang="ru-RU"/>
          </a:p>
        </c:txPr>
      </c:legendEntry>
      <c:legendEntry>
        <c:idx val="1"/>
        <c:txPr>
          <a:bodyPr/>
          <a:lstStyle/>
          <a:p>
            <a:pPr>
              <a:defRPr sz="735" b="0" i="0" u="none" strike="noStrike" baseline="0">
                <a:solidFill>
                  <a:srgbClr val="000000"/>
                </a:solidFill>
                <a:latin typeface="Arial"/>
                <a:ea typeface="Arial"/>
                <a:cs typeface="Arial"/>
              </a:defRPr>
            </a:pPr>
            <a:endParaRPr lang="ru-RU"/>
          </a:p>
        </c:txPr>
      </c:legendEntry>
      <c:layout>
        <c:manualLayout>
          <c:xMode val="edge"/>
          <c:yMode val="edge"/>
          <c:x val="9.0909090909091023E-2"/>
          <c:y val="0.88209606986899558"/>
          <c:w val="0.84415584415584444"/>
          <c:h val="0.10480349344978168"/>
        </c:manualLayout>
      </c:layout>
      <c:overlay val="0"/>
      <c:spPr>
        <a:solidFill>
          <a:srgbClr val="FFFFFF"/>
        </a:solidFill>
        <a:ln w="3175">
          <a:solidFill>
            <a:srgbClr val="000000"/>
          </a:solidFill>
          <a:prstDash val="solid"/>
        </a:ln>
      </c:spPr>
      <c:txPr>
        <a:bodyPr/>
        <a:lstStyle/>
        <a:p>
          <a:pPr>
            <a:defRPr sz="525" b="0" i="0" u="none" strike="noStrike" baseline="0">
              <a:solidFill>
                <a:srgbClr val="000000"/>
              </a:solidFill>
              <a:latin typeface="Arial"/>
              <a:ea typeface="Arial"/>
              <a:cs typeface="Arial"/>
            </a:defRPr>
          </a:pPr>
          <a:endParaRPr lang="ru-RU"/>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7684682629"/>
          <c:y val="3.9455782312925194E-2"/>
          <c:w val="0.84029484029484081"/>
          <c:h val="0.53469387755102082"/>
        </c:manualLayout>
      </c:layout>
      <c:barChart>
        <c:barDir val="col"/>
        <c:grouping val="clustered"/>
        <c:varyColors val="0"/>
        <c:ser>
          <c:idx val="0"/>
          <c:order val="0"/>
          <c:tx>
            <c:strRef>
              <c:f>Финансирование!$B$34</c:f>
              <c:strCache>
                <c:ptCount val="1"/>
                <c:pt idx="0">
                  <c:v>Совокупный бюджет</c:v>
                </c:pt>
              </c:strCache>
            </c:strRef>
          </c:tx>
          <c:spPr>
            <a:solidFill>
              <a:srgbClr val="993366"/>
            </a:solidFill>
            <a:ln w="6350">
              <a:solidFill>
                <a:schemeClr val="tx1">
                  <a:lumMod val="95000"/>
                  <a:lumOff val="5000"/>
                </a:schemeClr>
              </a:solidFill>
            </a:ln>
            <a:effectLst>
              <a:outerShdw blurRad="25400" dist="38100" dir="2700000" algn="ctr" rotWithShape="0">
                <a:sysClr val="windowText" lastClr="000000"/>
              </a:outerShdw>
            </a:effectLst>
          </c:spPr>
          <c:invertIfNegative val="0"/>
          <c:cat>
            <c:strRef>
              <c:f>'Ввод данных'!$A$39:$A$55</c:f>
              <c:strCache>
                <c:ptCount val="14"/>
                <c:pt idx="0">
                  <c:v>Управление программой</c:v>
                </c:pt>
                <c:pt idx="1">
                  <c:v>Профилактика - ПИН и их партнеры</c:v>
                </c:pt>
                <c:pt idx="2">
                  <c:v>Профилактика - Работники секс-бизнеса и их клиенты</c:v>
                </c:pt>
                <c:pt idx="3">
                  <c:v>Профилактика - МСМ и трансгендерные лица</c:v>
                </c:pt>
                <c:pt idx="4">
                  <c:v>Профилактика - Другие уязвимые группы населения </c:v>
                </c:pt>
                <c:pt idx="5">
                  <c:v>Лечение, уход и поддержка
</c:v>
                </c:pt>
                <c:pt idx="6">
                  <c:v>Укрепление систем сообществ</c:v>
                </c:pt>
                <c:pt idx="7">
                  <c:v>Устранение правовых барьеров к доступу</c:v>
                </c:pt>
                <c:pt idx="8">
                  <c:v>УC3 - Информационные системы здравоохранения и МиО</c:v>
                </c:pt>
                <c:pt idx="9">
                  <c:v>ТБ/ВИЧ</c:v>
                </c:pt>
                <c:pt idx="10">
                  <c:v>МЛУ-ТБ</c:v>
                </c:pt>
                <c:pt idx="11">
                  <c:v>ППМР</c:v>
                </c:pt>
                <c:pt idx="12">
                  <c:v>УСЗ - системы управления закупками и логистикой</c:v>
                </c:pt>
                <c:pt idx="13">
                  <c:v>Профилактика - заключенные
</c:v>
                </c:pt>
              </c:strCache>
            </c:strRef>
          </c:cat>
          <c:val>
            <c:numRef>
              <c:f>'Ввод данных'!$B$39:$B$55</c:f>
              <c:numCache>
                <c:formatCode>#,##0</c:formatCode>
                <c:ptCount val="17"/>
                <c:pt idx="0">
                  <c:v>3410134.5564546594</c:v>
                </c:pt>
                <c:pt idx="1">
                  <c:v>1703752.3526155706</c:v>
                </c:pt>
                <c:pt idx="2">
                  <c:v>505644.47803000006</c:v>
                </c:pt>
                <c:pt idx="3">
                  <c:v>261475.27294360212</c:v>
                </c:pt>
                <c:pt idx="4">
                  <c:v>81121.686226500009</c:v>
                </c:pt>
                <c:pt idx="5">
                  <c:v>1446265.1533987715</c:v>
                </c:pt>
                <c:pt idx="6">
                  <c:v>64080.399999999994</c:v>
                </c:pt>
                <c:pt idx="7">
                  <c:v>149212.02249999999</c:v>
                </c:pt>
                <c:pt idx="8">
                  <c:v>286351.62388065801</c:v>
                </c:pt>
                <c:pt idx="9">
                  <c:v>11469.931632</c:v>
                </c:pt>
                <c:pt idx="10">
                  <c:v>6493532.1190502187</c:v>
                </c:pt>
                <c:pt idx="11">
                  <c:v>121137.8985886</c:v>
                </c:pt>
              </c:numCache>
            </c:numRef>
          </c:val>
          <c:extLst xmlns:c16r2="http://schemas.microsoft.com/office/drawing/2015/06/chart">
            <c:ext xmlns:c16="http://schemas.microsoft.com/office/drawing/2014/chart" uri="{C3380CC4-5D6E-409C-BE32-E72D297353CC}">
              <c16:uniqueId val="{00000000-9781-4CCF-A4C6-D7FD3E46F947}"/>
            </c:ext>
          </c:extLst>
        </c:ser>
        <c:ser>
          <c:idx val="1"/>
          <c:order val="1"/>
          <c:tx>
            <c:strRef>
              <c:f>Финансирование!$B$36</c:f>
              <c:strCache>
                <c:ptCount val="1"/>
                <c:pt idx="0">
                  <c:v>Совокупные расходы</c:v>
                </c:pt>
              </c:strCache>
            </c:strRef>
          </c:tx>
          <c:spPr>
            <a:solidFill>
              <a:schemeClr val="accent4">
                <a:lumMod val="40000"/>
                <a:lumOff val="60000"/>
              </a:schemeClr>
            </a:solidFill>
            <a:ln w="3175">
              <a:solidFill>
                <a:schemeClr val="accent2">
                  <a:lumMod val="50000"/>
                </a:schemeClr>
              </a:solidFill>
            </a:ln>
            <a:effectLst>
              <a:outerShdw blurRad="50800" dist="38100" dir="2100000" algn="ctr" rotWithShape="0">
                <a:schemeClr val="tx1">
                  <a:lumMod val="85000"/>
                  <a:lumOff val="15000"/>
                  <a:alpha val="87000"/>
                </a:schemeClr>
              </a:outerShdw>
            </a:effectLst>
          </c:spPr>
          <c:invertIfNegative val="0"/>
          <c:cat>
            <c:strRef>
              <c:f>'Ввод данных'!$A$39:$A$55</c:f>
              <c:strCache>
                <c:ptCount val="14"/>
                <c:pt idx="0">
                  <c:v>Управление программой</c:v>
                </c:pt>
                <c:pt idx="1">
                  <c:v>Профилактика - ПИН и их партнеры</c:v>
                </c:pt>
                <c:pt idx="2">
                  <c:v>Профилактика - Работники секс-бизнеса и их клиенты</c:v>
                </c:pt>
                <c:pt idx="3">
                  <c:v>Профилактика - МСМ и трансгендерные лица</c:v>
                </c:pt>
                <c:pt idx="4">
                  <c:v>Профилактика - Другие уязвимые группы населения </c:v>
                </c:pt>
                <c:pt idx="5">
                  <c:v>Лечение, уход и поддержка
</c:v>
                </c:pt>
                <c:pt idx="6">
                  <c:v>Укрепление систем сообществ</c:v>
                </c:pt>
                <c:pt idx="7">
                  <c:v>Устранение правовых барьеров к доступу</c:v>
                </c:pt>
                <c:pt idx="8">
                  <c:v>УC3 - Информационные системы здравоохранения и МиО</c:v>
                </c:pt>
                <c:pt idx="9">
                  <c:v>ТБ/ВИЧ</c:v>
                </c:pt>
                <c:pt idx="10">
                  <c:v>МЛУ-ТБ</c:v>
                </c:pt>
                <c:pt idx="11">
                  <c:v>ППМР</c:v>
                </c:pt>
                <c:pt idx="12">
                  <c:v>УСЗ - системы управления закупками и логистикой</c:v>
                </c:pt>
                <c:pt idx="13">
                  <c:v>Профилактика - заключенные
</c:v>
                </c:pt>
              </c:strCache>
            </c:strRef>
          </c:cat>
          <c:val>
            <c:numRef>
              <c:f>'Ввод данных'!$C$39:$C$55</c:f>
              <c:numCache>
                <c:formatCode>#,##0</c:formatCode>
                <c:ptCount val="17"/>
                <c:pt idx="0">
                  <c:v>2565688.5099999998</c:v>
                </c:pt>
                <c:pt idx="1">
                  <c:v>1149155.8699999999</c:v>
                </c:pt>
                <c:pt idx="2">
                  <c:v>192450.58000000002</c:v>
                </c:pt>
                <c:pt idx="3">
                  <c:v>169602.51</c:v>
                </c:pt>
                <c:pt idx="4">
                  <c:v>47897.21</c:v>
                </c:pt>
                <c:pt idx="5">
                  <c:v>544372.69999999995</c:v>
                </c:pt>
                <c:pt idx="6">
                  <c:v>57255.34</c:v>
                </c:pt>
                <c:pt idx="7">
                  <c:v>128087.14000000001</c:v>
                </c:pt>
                <c:pt idx="8">
                  <c:v>199663.22</c:v>
                </c:pt>
                <c:pt idx="9">
                  <c:v>367.75</c:v>
                </c:pt>
                <c:pt idx="10">
                  <c:v>2226909.7300000004</c:v>
                </c:pt>
                <c:pt idx="11">
                  <c:v>54213.619999999995</c:v>
                </c:pt>
                <c:pt idx="12">
                  <c:v>0</c:v>
                </c:pt>
                <c:pt idx="13">
                  <c:v>0</c:v>
                </c:pt>
              </c:numCache>
            </c:numRef>
          </c:val>
          <c:extLst xmlns:c16r2="http://schemas.microsoft.com/office/drawing/2015/06/chart">
            <c:ext xmlns:c16="http://schemas.microsoft.com/office/drawing/2014/chart" uri="{C3380CC4-5D6E-409C-BE32-E72D297353CC}">
              <c16:uniqueId val="{00000001-9781-4CCF-A4C6-D7FD3E46F947}"/>
            </c:ext>
          </c:extLst>
        </c:ser>
        <c:dLbls>
          <c:showLegendKey val="0"/>
          <c:showVal val="0"/>
          <c:showCatName val="0"/>
          <c:showSerName val="0"/>
          <c:showPercent val="0"/>
          <c:showBubbleSize val="0"/>
        </c:dLbls>
        <c:gapWidth val="150"/>
        <c:axId val="-517081408"/>
        <c:axId val="-517080864"/>
      </c:barChart>
      <c:catAx>
        <c:axId val="-5170814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ru-RU"/>
          </a:p>
        </c:txPr>
        <c:crossAx val="-517080864"/>
        <c:crosses val="autoZero"/>
        <c:auto val="1"/>
        <c:lblAlgn val="ctr"/>
        <c:lblOffset val="100"/>
        <c:tickMarkSkip val="1"/>
        <c:noMultiLvlLbl val="0"/>
      </c:catAx>
      <c:valAx>
        <c:axId val="-517080864"/>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ru-RU"/>
          </a:p>
        </c:txPr>
        <c:crossAx val="-51708140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ru-RU"/>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311323416452564"/>
          <c:y val="8.1447963800904979E-2"/>
          <c:w val="0.73584990401346972"/>
          <c:h val="0.61085972850678782"/>
        </c:manualLayout>
      </c:layout>
      <c:barChart>
        <c:barDir val="col"/>
        <c:grouping val="stacked"/>
        <c:varyColors val="0"/>
        <c:ser>
          <c:idx val="0"/>
          <c:order val="0"/>
          <c:spPr>
            <a:solidFill>
              <a:srgbClr val="4F81BD"/>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данных'!$B$61:$B$64</c:f>
              <c:numCache>
                <c:formatCode>#,##0</c:formatCode>
                <c:ptCount val="4"/>
                <c:pt idx="0">
                  <c:v>9988796</c:v>
                </c:pt>
                <c:pt idx="1">
                  <c:v>1225556.3599999999</c:v>
                </c:pt>
                <c:pt idx="2">
                  <c:v>1842984.6700000002</c:v>
                </c:pt>
                <c:pt idx="3">
                  <c:v>1449932.94</c:v>
                </c:pt>
              </c:numCache>
            </c:numRef>
          </c:val>
          <c:extLst xmlns:c16r2="http://schemas.microsoft.com/office/drawing/2015/06/chart">
            <c:ext xmlns:c16="http://schemas.microsoft.com/office/drawing/2014/chart" uri="{C3380CC4-5D6E-409C-BE32-E72D297353CC}">
              <c16:uniqueId val="{00000000-5069-486C-9143-BDD348A3A87F}"/>
            </c:ext>
          </c:extLst>
        </c:ser>
        <c:ser>
          <c:idx val="1"/>
          <c:order val="1"/>
          <c:spPr>
            <a:solidFill>
              <a:srgbClr val="C6D9F1"/>
            </a:solidFill>
            <a:ln w="12700">
              <a:solidFill>
                <a:srgbClr val="000000"/>
              </a:solidFill>
              <a:prstDash val="solid"/>
            </a:ln>
          </c:spPr>
          <c:invertIfNegative val="0"/>
          <c:cat>
            <c:strRef>
              <c:f>'Ввод данных'!$A$61:$A$64</c:f>
              <c:strCache>
                <c:ptCount val="4"/>
                <c:pt idx="0">
                  <c:v>Выплачено Глобальным фондом</c:v>
                </c:pt>
                <c:pt idx="1">
                  <c:v>Расходы и платежи ОР</c:v>
                </c:pt>
                <c:pt idx="2">
                  <c:v>Выплачено субреципиентам</c:v>
                </c:pt>
                <c:pt idx="3">
                  <c:v>Расходы субреципиентов</c:v>
                </c:pt>
              </c:strCache>
            </c:strRef>
          </c:cat>
          <c:val>
            <c:numRef>
              <c:f>'Ввод данных'!$C$61:$C$64</c:f>
              <c:numCache>
                <c:formatCode>#,##0</c:formatCode>
                <c:ptCount val="4"/>
                <c:pt idx="0">
                  <c:v>6937211</c:v>
                </c:pt>
                <c:pt idx="1">
                  <c:v>2923861.3099999996</c:v>
                </c:pt>
                <c:pt idx="2">
                  <c:v>2120459.4600000009</c:v>
                </c:pt>
                <c:pt idx="3">
                  <c:v>1749323.2700000003</c:v>
                </c:pt>
              </c:numCache>
            </c:numRef>
          </c:val>
          <c:extLst xmlns:c16r2="http://schemas.microsoft.com/office/drawing/2015/06/chart">
            <c:ext xmlns:c16="http://schemas.microsoft.com/office/drawing/2014/chart" uri="{C3380CC4-5D6E-409C-BE32-E72D297353CC}">
              <c16:uniqueId val="{00000001-5069-486C-9143-BDD348A3A87F}"/>
            </c:ext>
          </c:extLst>
        </c:ser>
        <c:dLbls>
          <c:showLegendKey val="0"/>
          <c:showVal val="0"/>
          <c:showCatName val="0"/>
          <c:showSerName val="0"/>
          <c:showPercent val="0"/>
          <c:showBubbleSize val="0"/>
        </c:dLbls>
        <c:gapWidth val="150"/>
        <c:overlap val="100"/>
        <c:axId val="-517079232"/>
        <c:axId val="-517080320"/>
      </c:barChart>
      <c:catAx>
        <c:axId val="-517079232"/>
        <c:scaling>
          <c:orientation val="minMax"/>
        </c:scaling>
        <c:delete val="0"/>
        <c:axPos val="b"/>
        <c:numFmt formatCode="General" sourceLinked="1"/>
        <c:majorTickMark val="none"/>
        <c:minorTickMark val="none"/>
        <c:tickLblPos val="nextTo"/>
        <c:crossAx val="-517080320"/>
        <c:crosses val="autoZero"/>
        <c:auto val="1"/>
        <c:lblAlgn val="ctr"/>
        <c:lblOffset val="100"/>
        <c:noMultiLvlLbl val="0"/>
      </c:catAx>
      <c:valAx>
        <c:axId val="-517080320"/>
        <c:scaling>
          <c:orientation val="minMax"/>
        </c:scaling>
        <c:delete val="0"/>
        <c:axPos val="l"/>
        <c:majorGridlines/>
        <c:numFmt formatCode="#,##0" sourceLinked="1"/>
        <c:majorTickMark val="none"/>
        <c:minorTickMark val="none"/>
        <c:tickLblPos val="nextTo"/>
        <c:txPr>
          <a:bodyPr rot="0" vert="horz"/>
          <a:lstStyle/>
          <a:p>
            <a:pPr>
              <a:defRPr sz="800" b="0" i="0" u="none" strike="noStrike" baseline="0">
                <a:solidFill>
                  <a:srgbClr val="000000"/>
                </a:solidFill>
                <a:latin typeface="Calibri"/>
                <a:ea typeface="Calibri"/>
                <a:cs typeface="Calibri"/>
              </a:defRPr>
            </a:pPr>
            <a:endParaRPr lang="ru-RU"/>
          </a:p>
        </c:txPr>
        <c:crossAx val="-517079232"/>
        <c:crosses val="autoZero"/>
        <c:crossBetween val="between"/>
      </c:valAx>
      <c:dTable>
        <c:showHorzBorder val="1"/>
        <c:showVertBorder val="1"/>
        <c:showOutline val="1"/>
        <c:showKeys val="1"/>
        <c:txPr>
          <a:bodyPr/>
          <a:lstStyle/>
          <a:p>
            <a:pPr rtl="0">
              <a:defRPr sz="500" baseline="0"/>
            </a:pPr>
            <a:endParaRPr lang="ru-RU"/>
          </a:p>
        </c:txPr>
      </c:dTable>
    </c:plotArea>
    <c:plotVisOnly val="1"/>
    <c:dispBlanksAs val="gap"/>
    <c:showDLblsOverMax val="0"/>
  </c:chart>
  <c:spPr>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472435519785926"/>
          <c:y val="0.12154728922244371"/>
          <c:w val="0.60327318841303279"/>
          <c:h val="0.55248767828383549"/>
        </c:manualLayout>
      </c:layout>
      <c:barChart>
        <c:barDir val="bar"/>
        <c:grouping val="percentStacked"/>
        <c:varyColors val="0"/>
        <c:ser>
          <c:idx val="1"/>
          <c:order val="0"/>
          <c:tx>
            <c:v>Получено</c:v>
          </c:tx>
          <c:spPr>
            <a:solidFill>
              <a:schemeClr val="accent2"/>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0-10EC-4E35-BA7D-5D43EEA8A97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'Ввод данных'!$A$101:$A$105</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данных'!$C$101:$C$105</c:f>
              <c:numCache>
                <c:formatCode>0</c:formatCode>
                <c:ptCount val="5"/>
                <c:pt idx="0" formatCode="General">
                  <c:v>0</c:v>
                </c:pt>
                <c:pt idx="1">
                  <c:v>2</c:v>
                </c:pt>
                <c:pt idx="2">
                  <c:v>34</c:v>
                </c:pt>
                <c:pt idx="4">
                  <c:v>10</c:v>
                </c:pt>
              </c:numCache>
            </c:numRef>
          </c:val>
          <c:extLst xmlns:c16r2="http://schemas.microsoft.com/office/drawing/2015/06/chart">
            <c:ext xmlns:c16="http://schemas.microsoft.com/office/drawing/2014/chart" uri="{C3380CC4-5D6E-409C-BE32-E72D297353CC}">
              <c16:uniqueId val="{00000001-10EC-4E35-BA7D-5D43EEA8A97D}"/>
            </c:ext>
          </c:extLst>
        </c:ser>
        <c:ser>
          <c:idx val="2"/>
          <c:order val="1"/>
          <c:tx>
            <c:v>Ожидаемых к получению</c:v>
          </c:tx>
          <c:spPr>
            <a:solidFill>
              <a:schemeClr val="accent3"/>
            </a:solidFill>
            <a:ln>
              <a:noFill/>
            </a:ln>
            <a:effectLst/>
          </c:spPr>
          <c:invertIfNegative val="0"/>
          <c:dLbls>
            <c:dLbl>
              <c:idx val="0"/>
              <c:delete val="1"/>
              <c:extLst xmlns:c16r2="http://schemas.microsoft.com/office/drawing/2015/06/chart">
                <c:ext xmlns:c16="http://schemas.microsoft.com/office/drawing/2014/chart" uri="{C3380CC4-5D6E-409C-BE32-E72D297353CC}">
                  <c16:uniqueId val="{00000002-10EC-4E35-BA7D-5D43EEA8A97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'Ввод данных'!$A$101:$A$105</c:f>
              <c:strCache>
                <c:ptCount val="5"/>
                <c:pt idx="1">
                  <c:v>Отчеты ССР для СР ВИЧ/СПИД</c:v>
                </c:pt>
                <c:pt idx="2">
                  <c:v>Отчеты СР для ОР ВИЧ СПИД</c:v>
                </c:pt>
                <c:pt idx="3">
                  <c:v>Отчеты ССР для СР ТБ</c:v>
                </c:pt>
                <c:pt idx="4">
                  <c:v>Отчеты СР для ОР ТБ</c:v>
                </c:pt>
              </c:strCache>
            </c:strRef>
          </c:cat>
          <c:val>
            <c:numRef>
              <c:f>'Ввод данных'!$D$101:$D$105</c:f>
              <c:numCache>
                <c:formatCode>0</c:formatCode>
                <c:ptCount val="5"/>
                <c:pt idx="0" formatCode="General">
                  <c:v>0</c:v>
                </c:pt>
                <c:pt idx="1">
                  <c:v>0</c:v>
                </c:pt>
                <c:pt idx="2">
                  <c:v>6</c:v>
                </c:pt>
                <c:pt idx="3">
                  <c:v>0</c:v>
                </c:pt>
                <c:pt idx="4">
                  <c:v>0</c:v>
                </c:pt>
              </c:numCache>
            </c:numRef>
          </c:val>
          <c:extLst xmlns:c16r2="http://schemas.microsoft.com/office/drawing/2015/06/chart">
            <c:ext xmlns:c16="http://schemas.microsoft.com/office/drawing/2014/chart" uri="{C3380CC4-5D6E-409C-BE32-E72D297353CC}">
              <c16:uniqueId val="{00000003-10EC-4E35-BA7D-5D43EEA8A97D}"/>
            </c:ext>
          </c:extLst>
        </c:ser>
        <c:dLbls>
          <c:showLegendKey val="0"/>
          <c:showVal val="0"/>
          <c:showCatName val="0"/>
          <c:showSerName val="0"/>
          <c:showPercent val="0"/>
          <c:showBubbleSize val="0"/>
        </c:dLbls>
        <c:gapWidth val="150"/>
        <c:overlap val="100"/>
        <c:axId val="-517075968"/>
        <c:axId val="-517077056"/>
      </c:barChart>
      <c:catAx>
        <c:axId val="-5170759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7077056"/>
        <c:crosses val="autoZero"/>
        <c:auto val="1"/>
        <c:lblAlgn val="ctr"/>
        <c:lblOffset val="100"/>
        <c:noMultiLvlLbl val="0"/>
      </c:catAx>
      <c:valAx>
        <c:axId val="-51707705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low"/>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7075968"/>
        <c:crosses val="max"/>
        <c:crossBetween val="between"/>
      </c:valAx>
      <c:spPr>
        <a:noFill/>
        <a:ln>
          <a:noFill/>
        </a:ln>
        <a:effectLst/>
      </c:spPr>
    </c:plotArea>
    <c:legend>
      <c:legendPos val="b"/>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1" l="0.75000000000000033" r="0.75000000000000033"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37"/>
          <c:y val="0.10989010989010993"/>
          <c:w val="0.81094724363350235"/>
          <c:h val="0.54395604395604358"/>
        </c:manualLayout>
      </c:layout>
      <c:lineChart>
        <c:grouping val="standard"/>
        <c:varyColors val="0"/>
        <c:ser>
          <c:idx val="0"/>
          <c:order val="0"/>
          <c:tx>
            <c:strRef>
              <c:f>'Ввод данных'!$A$113</c:f>
              <c:strCache>
                <c:ptCount val="1"/>
                <c:pt idx="0">
                  <c:v>Совокупный утвердженный бюджет*</c:v>
                </c:pt>
              </c:strCache>
            </c:strRef>
          </c:tx>
          <c:spPr>
            <a:ln w="28575" cap="rnd">
              <a:solidFill>
                <a:schemeClr val="accent1"/>
              </a:solidFill>
              <a:round/>
            </a:ln>
            <a:effectLst/>
          </c:spPr>
          <c:marker>
            <c:symbol val="none"/>
          </c:marker>
          <c:val>
            <c:numRef>
              <c:f>'Ввод данных'!$B$113:$M$113</c:f>
              <c:numCache>
                <c:formatCode>#,##0</c:formatCode>
                <c:ptCount val="12"/>
                <c:pt idx="0">
                  <c:v>68288.95</c:v>
                </c:pt>
                <c:pt idx="1">
                  <c:v>6287291.4238936165</c:v>
                </c:pt>
              </c:numCache>
            </c:numRef>
          </c:val>
          <c:smooth val="0"/>
          <c:extLst xmlns:c16r2="http://schemas.microsoft.com/office/drawing/2015/06/chart">
            <c:ext xmlns:c16="http://schemas.microsoft.com/office/drawing/2014/chart" uri="{C3380CC4-5D6E-409C-BE32-E72D297353CC}">
              <c16:uniqueId val="{00000000-1FDB-481B-AC85-C5C3ACCAC2F8}"/>
            </c:ext>
          </c:extLst>
        </c:ser>
        <c:ser>
          <c:idx val="1"/>
          <c:order val="1"/>
          <c:tx>
            <c:strRef>
              <c:f>'Ввод данных'!$A$114</c:f>
              <c:strCache>
                <c:ptCount val="1"/>
                <c:pt idx="0">
                  <c:v>Общий объем финансовых обязательств</c:v>
                </c:pt>
              </c:strCache>
            </c:strRef>
          </c:tx>
          <c:spPr>
            <a:ln w="28575" cap="rnd">
              <a:solidFill>
                <a:schemeClr val="accent2"/>
              </a:solidFill>
              <a:round/>
            </a:ln>
            <a:effectLst/>
          </c:spPr>
          <c:marker>
            <c:symbol val="none"/>
          </c:marker>
          <c:val>
            <c:numRef>
              <c:f>'Ввод данных'!$B$114:$M$114</c:f>
              <c:numCache>
                <c:formatCode>#,##0</c:formatCode>
                <c:ptCount val="12"/>
                <c:pt idx="0">
                  <c:v>3286506.8408695655</c:v>
                </c:pt>
                <c:pt idx="1">
                  <c:v>5577444.0008695647</c:v>
                </c:pt>
              </c:numCache>
            </c:numRef>
          </c:val>
          <c:smooth val="0"/>
          <c:extLst xmlns:c16r2="http://schemas.microsoft.com/office/drawing/2015/06/chart">
            <c:ext xmlns:c16="http://schemas.microsoft.com/office/drawing/2014/chart" uri="{C3380CC4-5D6E-409C-BE32-E72D297353CC}">
              <c16:uniqueId val="{00000001-1FDB-481B-AC85-C5C3ACCAC2F8}"/>
            </c:ext>
          </c:extLst>
        </c:ser>
        <c:ser>
          <c:idx val="2"/>
          <c:order val="2"/>
          <c:tx>
            <c:strRef>
              <c:f>'Ввод данных'!$A$115</c:f>
              <c:strCache>
                <c:ptCount val="1"/>
                <c:pt idx="0">
                  <c:v>Общий объем расходов</c:v>
                </c:pt>
              </c:strCache>
            </c:strRef>
          </c:tx>
          <c:spPr>
            <a:ln w="28575" cap="rnd">
              <a:solidFill>
                <a:schemeClr val="accent3"/>
              </a:solidFill>
              <a:round/>
            </a:ln>
            <a:effectLst/>
          </c:spPr>
          <c:marker>
            <c:symbol val="none"/>
          </c:marker>
          <c:val>
            <c:numRef>
              <c:f>'Ввод данных'!$B$115:$M$115</c:f>
              <c:numCache>
                <c:formatCode>#,##0</c:formatCode>
                <c:ptCount val="12"/>
                <c:pt idx="0">
                  <c:v>68288.95</c:v>
                </c:pt>
                <c:pt idx="1">
                  <c:v>1791168.95</c:v>
                </c:pt>
              </c:numCache>
            </c:numRef>
          </c:val>
          <c:smooth val="0"/>
          <c:extLst xmlns:c16r2="http://schemas.microsoft.com/office/drawing/2015/06/chart">
            <c:ext xmlns:c16="http://schemas.microsoft.com/office/drawing/2014/chart" uri="{C3380CC4-5D6E-409C-BE32-E72D297353CC}">
              <c16:uniqueId val="{00000002-1FDB-481B-AC85-C5C3ACCAC2F8}"/>
            </c:ext>
          </c:extLst>
        </c:ser>
        <c:dLbls>
          <c:showLegendKey val="0"/>
          <c:showVal val="0"/>
          <c:showCatName val="0"/>
          <c:showSerName val="0"/>
          <c:showPercent val="0"/>
          <c:showBubbleSize val="0"/>
        </c:dLbls>
        <c:smooth val="0"/>
        <c:axId val="-516256224"/>
        <c:axId val="-516252960"/>
      </c:lineChart>
      <c:catAx>
        <c:axId val="-5162562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6252960"/>
        <c:crosses val="autoZero"/>
        <c:auto val="1"/>
        <c:lblAlgn val="ctr"/>
        <c:lblOffset val="100"/>
        <c:tickLblSkip val="1"/>
        <c:tickMarkSkip val="1"/>
        <c:noMultiLvlLbl val="0"/>
      </c:catAx>
      <c:valAx>
        <c:axId val="-516252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625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2"/>
          <c:order val="0"/>
          <c:tx>
            <c:strRef>
              <c:f>'Ввод данных'!$A$89</c:f>
              <c:strCache>
                <c:ptCount val="1"/>
                <c:pt idx="0">
                  <c:v>Отдел управления проектом</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данных'!$B$89:$D$89</c:f>
              <c:numCache>
                <c:formatCode>General</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43ED-48CD-8A55-BEE46F0C1F95}"/>
            </c:ext>
          </c:extLst>
        </c:ser>
        <c:ser>
          <c:idx val="0"/>
          <c:order val="1"/>
          <c:tx>
            <c:strRef>
              <c:f>'Ввод данных'!$A$90</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данных'!$B$90:$D$90</c:f>
              <c:numCache>
                <c:formatCode>General</c:formatCode>
                <c:ptCount val="3"/>
                <c:pt idx="0">
                  <c:v>7</c:v>
                </c:pt>
                <c:pt idx="1">
                  <c:v>7</c:v>
                </c:pt>
                <c:pt idx="2">
                  <c:v>0</c:v>
                </c:pt>
              </c:numCache>
            </c:numRef>
          </c:val>
          <c:extLst xmlns:c16r2="http://schemas.microsoft.com/office/drawing/2015/06/chart">
            <c:ext xmlns:c16="http://schemas.microsoft.com/office/drawing/2014/chart" uri="{C3380CC4-5D6E-409C-BE32-E72D297353CC}">
              <c16:uniqueId val="{00000002-43ED-48CD-8A55-BEE46F0C1F95}"/>
            </c:ext>
          </c:extLst>
        </c:ser>
        <c:ser>
          <c:idx val="1"/>
          <c:order val="2"/>
          <c:tx>
            <c:strRef>
              <c:f>'Ввод данных'!$A$91</c:f>
              <c:strCache>
                <c:ptCount val="1"/>
                <c:pt idx="0">
                  <c:v>ТБ</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'Ввод данных'!$B$91:$D$91</c:f>
              <c:numCache>
                <c:formatCode>General</c:formatCode>
                <c:ptCount val="3"/>
                <c:pt idx="0">
                  <c:v>4</c:v>
                </c:pt>
                <c:pt idx="1">
                  <c:v>4</c:v>
                </c:pt>
                <c:pt idx="2">
                  <c:v>0</c:v>
                </c:pt>
              </c:numCache>
            </c:numRef>
          </c:val>
          <c:extLst xmlns:c16r2="http://schemas.microsoft.com/office/drawing/2015/06/chart">
            <c:ext xmlns:c16="http://schemas.microsoft.com/office/drawing/2014/chart" uri="{C3380CC4-5D6E-409C-BE32-E72D297353CC}">
              <c16:uniqueId val="{00000000-7D54-4E93-AF83-C5C0EE8537E1}"/>
            </c:ext>
          </c:extLst>
        </c:ser>
        <c:dLbls>
          <c:showLegendKey val="0"/>
          <c:showVal val="1"/>
          <c:showCatName val="0"/>
          <c:showSerName val="0"/>
          <c:showPercent val="0"/>
          <c:showBubbleSize val="0"/>
        </c:dLbls>
        <c:gapWidth val="150"/>
        <c:overlap val="-25"/>
        <c:axId val="-516253504"/>
        <c:axId val="-516254592"/>
      </c:barChart>
      <c:catAx>
        <c:axId val="-516253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6254592"/>
        <c:crosses val="autoZero"/>
        <c:auto val="1"/>
        <c:lblAlgn val="ctr"/>
        <c:lblOffset val="100"/>
        <c:noMultiLvlLbl val="0"/>
      </c:catAx>
      <c:valAx>
        <c:axId val="-516254592"/>
        <c:scaling>
          <c:orientation val="minMax"/>
        </c:scaling>
        <c:delete val="1"/>
        <c:axPos val="l"/>
        <c:numFmt formatCode="General" sourceLinked="1"/>
        <c:majorTickMark val="none"/>
        <c:minorTickMark val="none"/>
        <c:tickLblPos val="nextTo"/>
        <c:crossAx val="-516253504"/>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spPr>
            <a:solidFill>
              <a:schemeClr val="accent1"/>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'[1]Ввод данных'!$B$81:$B$84</c:f>
              <c:numCache>
                <c:formatCode>General</c:formatCode>
                <c:ptCount val="4"/>
              </c:numCache>
            </c:numRef>
          </c:val>
          <c:extLst xmlns:c16r2="http://schemas.microsoft.com/office/drawing/2015/06/chart">
            <c:ext xmlns:c16="http://schemas.microsoft.com/office/drawing/2014/chart" uri="{C3380CC4-5D6E-409C-BE32-E72D297353CC}">
              <c16:uniqueId val="{00000000-2341-4C3E-8383-C2CDC07CAC0E}"/>
            </c:ext>
          </c:extLst>
        </c:ser>
        <c:ser>
          <c:idx val="1"/>
          <c:order val="1"/>
          <c:tx>
            <c:strRef>
              <c:f>'Ввод данных'!$C$80</c:f>
              <c:strCache>
                <c:ptCount val="1"/>
                <c:pt idx="0">
                  <c:v>Выполненные</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данных'!$C$81:$C$84</c:f>
              <c:numCache>
                <c:formatCode>0</c:formatCode>
                <c:ptCount val="4"/>
                <c:pt idx="0">
                  <c:v>0</c:v>
                </c:pt>
                <c:pt idx="1">
                  <c:v>0</c:v>
                </c:pt>
                <c:pt idx="2">
                  <c:v>2</c:v>
                </c:pt>
                <c:pt idx="3">
                  <c:v>2</c:v>
                </c:pt>
              </c:numCache>
            </c:numRef>
          </c:val>
          <c:extLst xmlns:c16r2="http://schemas.microsoft.com/office/drawing/2015/06/chart">
            <c:ext xmlns:c16="http://schemas.microsoft.com/office/drawing/2014/chart" uri="{C3380CC4-5D6E-409C-BE32-E72D297353CC}">
              <c16:uniqueId val="{00000001-2341-4C3E-8383-C2CDC07CAC0E}"/>
            </c:ext>
          </c:extLst>
        </c:ser>
        <c:ser>
          <c:idx val="2"/>
          <c:order val="2"/>
          <c:tx>
            <c:strRef>
              <c:f>'Ввод данных'!$D$80</c:f>
              <c:strCache>
                <c:ptCount val="1"/>
                <c:pt idx="0">
                  <c:v>Невыполненные, но непросроченные</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'Ввод данных'!$D$81:$D$84</c:f>
              <c:numCache>
                <c:formatCode>0</c:formatCode>
                <c:ptCount val="4"/>
                <c:pt idx="0">
                  <c:v>0</c:v>
                </c:pt>
                <c:pt idx="1">
                  <c:v>0</c:v>
                </c:pt>
                <c:pt idx="2">
                  <c:v>0</c:v>
                </c:pt>
                <c:pt idx="3">
                  <c:v>1</c:v>
                </c:pt>
              </c:numCache>
            </c:numRef>
          </c:val>
          <c:extLst xmlns:c16r2="http://schemas.microsoft.com/office/drawing/2015/06/chart">
            <c:ext xmlns:c16="http://schemas.microsoft.com/office/drawing/2014/chart" uri="{C3380CC4-5D6E-409C-BE32-E72D297353CC}">
              <c16:uniqueId val="{00000002-2341-4C3E-8383-C2CDC07CAC0E}"/>
            </c:ext>
          </c:extLst>
        </c:ser>
        <c:ser>
          <c:idx val="3"/>
          <c:order val="3"/>
          <c:tx>
            <c:strRef>
              <c:f>'[1]Ввод данных'!$E$80</c:f>
              <c:strCache>
                <c:ptCount val="1"/>
                <c:pt idx="0">
                  <c:v>Невыполненные и просроченные</c:v>
                </c:pt>
              </c:strCache>
            </c:strRef>
          </c:tx>
          <c:spPr>
            <a:solidFill>
              <a:schemeClr val="accent1">
                <a:lumMod val="60000"/>
              </a:schemeClr>
            </a:solidFill>
            <a:ln>
              <a:noFill/>
            </a:ln>
            <a:effectLst/>
          </c:spPr>
          <c:invertIfNegative val="0"/>
          <c:cat>
            <c:strRef>
              <c:f>'Ввод данных'!$A$81:$A$84</c:f>
              <c:strCache>
                <c:ptCount val="4"/>
                <c:pt idx="0">
                  <c:v>Предварительные условия (ПУ) ВИЧ/СПИД</c:v>
                </c:pt>
                <c:pt idx="1">
                  <c:v>Действия с установленным сроком исполнения (ДУС) ВИЧ/СПИД</c:v>
                </c:pt>
                <c:pt idx="2">
                  <c:v>Предварительные условия (ПУ) ТБ</c:v>
                </c:pt>
                <c:pt idx="3">
                  <c:v>Действия с установленным сроком исполнения (ДУС) ТБ</c:v>
                </c:pt>
              </c:strCache>
            </c:strRef>
          </c:cat>
          <c:val>
            <c:numRef>
              <c:f>'[1]Ввод данных'!$E$81:$E$84</c:f>
              <c:numCache>
                <c:formatCode>General</c:formatCode>
                <c:ptCount val="4"/>
                <c:pt idx="0">
                  <c:v>0</c:v>
                </c:pt>
                <c:pt idx="1">
                  <c:v>0</c:v>
                </c:pt>
                <c:pt idx="2">
                  <c:v>0</c:v>
                </c:pt>
                <c:pt idx="3">
                  <c:v>0</c:v>
                </c:pt>
              </c:numCache>
            </c:numRef>
          </c:val>
          <c:extLst xmlns:c16r2="http://schemas.microsoft.com/office/drawing/2015/06/chart">
            <c:ext xmlns:c16="http://schemas.microsoft.com/office/drawing/2014/chart" uri="{C3380CC4-5D6E-409C-BE32-E72D297353CC}">
              <c16:uniqueId val="{00000003-2341-4C3E-8383-C2CDC07CAC0E}"/>
            </c:ext>
          </c:extLst>
        </c:ser>
        <c:dLbls>
          <c:showLegendKey val="0"/>
          <c:showVal val="0"/>
          <c:showCatName val="0"/>
          <c:showSerName val="0"/>
          <c:showPercent val="0"/>
          <c:showBubbleSize val="0"/>
        </c:dLbls>
        <c:gapWidth val="55"/>
        <c:overlap val="100"/>
        <c:axId val="-516257312"/>
        <c:axId val="-516255136"/>
      </c:barChart>
      <c:catAx>
        <c:axId val="-51625731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6255136"/>
        <c:crosses val="autoZero"/>
        <c:auto val="1"/>
        <c:lblAlgn val="ctr"/>
        <c:lblOffset val="100"/>
        <c:tickLblSkip val="1"/>
        <c:tickMarkSkip val="1"/>
        <c:noMultiLvlLbl val="0"/>
      </c:catAx>
      <c:valAx>
        <c:axId val="-516255136"/>
        <c:scaling>
          <c:orientation val="minMax"/>
        </c:scaling>
        <c:delete val="1"/>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crossAx val="-516257312"/>
        <c:crosses val="autoZero"/>
        <c:crossBetween val="between"/>
      </c:valAx>
      <c:spPr>
        <a:noFill/>
        <a:ln>
          <a:noFill/>
        </a:ln>
        <a:effectLst/>
      </c:spPr>
    </c:plotArea>
    <c:legend>
      <c:legendPos val="r"/>
      <c:legendEntry>
        <c:idx val="0"/>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alignWithMargins="0"/>
    <c:pageMargins b="1" l="0.75000000000000033" r="0.75000000000000033"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'Ввод данных'!$A$90</c:f>
              <c:strCache>
                <c:ptCount val="1"/>
                <c:pt idx="0">
                  <c:v>ВИЧ/СПИД</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данных'!$B$95:$F$95</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данных'!$B$96:$F$96</c:f>
              <c:numCache>
                <c:formatCode>General</c:formatCode>
                <c:ptCount val="5"/>
                <c:pt idx="0">
                  <c:v>42</c:v>
                </c:pt>
                <c:pt idx="1">
                  <c:v>32</c:v>
                </c:pt>
                <c:pt idx="2">
                  <c:v>32</c:v>
                </c:pt>
                <c:pt idx="3">
                  <c:v>42</c:v>
                </c:pt>
                <c:pt idx="4">
                  <c:v>32</c:v>
                </c:pt>
              </c:numCache>
            </c:numRef>
          </c:val>
          <c:extLst xmlns:c16r2="http://schemas.microsoft.com/office/drawing/2015/06/chart">
            <c:ext xmlns:c16="http://schemas.microsoft.com/office/drawing/2014/chart" uri="{C3380CC4-5D6E-409C-BE32-E72D297353CC}">
              <c16:uniqueId val="{00000000-2412-42B5-ABC3-EB7C9DC26D4D}"/>
            </c:ext>
          </c:extLst>
        </c:ser>
        <c:ser>
          <c:idx val="1"/>
          <c:order val="1"/>
          <c:tx>
            <c:strRef>
              <c:f>'Ввод данных'!$A$91</c:f>
              <c:strCache>
                <c:ptCount val="1"/>
                <c:pt idx="0">
                  <c:v>ТБ</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'Ввод данных'!$B$95:$F$95</c:f>
              <c:strCache>
                <c:ptCount val="5"/>
                <c:pt idx="0">
                  <c:v>Определеные</c:v>
                </c:pt>
                <c:pt idx="1">
                  <c:v>Прошедшие оценку</c:v>
                </c:pt>
                <c:pt idx="2">
                  <c:v>Одобренные</c:v>
                </c:pt>
                <c:pt idx="3">
                  <c:v>Подписавшие соглашение</c:v>
                </c:pt>
                <c:pt idx="4">
                  <c:v>Получающие финансирование</c:v>
                </c:pt>
              </c:strCache>
            </c:strRef>
          </c:cat>
          <c:val>
            <c:numRef>
              <c:f>'Ввод данных'!$B$97:$F$97</c:f>
              <c:numCache>
                <c:formatCode>General</c:formatCode>
                <c:ptCount val="5"/>
                <c:pt idx="0">
                  <c:v>10</c:v>
                </c:pt>
                <c:pt idx="1">
                  <c:v>10</c:v>
                </c:pt>
                <c:pt idx="2">
                  <c:v>10</c:v>
                </c:pt>
                <c:pt idx="3">
                  <c:v>10</c:v>
                </c:pt>
                <c:pt idx="4">
                  <c:v>10</c:v>
                </c:pt>
              </c:numCache>
            </c:numRef>
          </c:val>
          <c:extLst xmlns:c16r2="http://schemas.microsoft.com/office/drawing/2015/06/chart">
            <c:ext xmlns:c16="http://schemas.microsoft.com/office/drawing/2014/chart" uri="{C3380CC4-5D6E-409C-BE32-E72D297353CC}">
              <c16:uniqueId val="{00000001-2412-42B5-ABC3-EB7C9DC26D4D}"/>
            </c:ext>
          </c:extLst>
        </c:ser>
        <c:dLbls>
          <c:showLegendKey val="0"/>
          <c:showVal val="1"/>
          <c:showCatName val="0"/>
          <c:showSerName val="0"/>
          <c:showPercent val="0"/>
          <c:showBubbleSize val="0"/>
        </c:dLbls>
        <c:gapWidth val="150"/>
        <c:overlap val="-25"/>
        <c:axId val="-516255680"/>
        <c:axId val="-514926768"/>
      </c:barChart>
      <c:catAx>
        <c:axId val="-51625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4926768"/>
        <c:crosses val="autoZero"/>
        <c:auto val="1"/>
        <c:lblAlgn val="ctr"/>
        <c:lblOffset val="100"/>
        <c:noMultiLvlLbl val="0"/>
      </c:catAx>
      <c:valAx>
        <c:axId val="-514926768"/>
        <c:scaling>
          <c:orientation val="minMax"/>
        </c:scaling>
        <c:delete val="1"/>
        <c:axPos val="l"/>
        <c:numFmt formatCode="General" sourceLinked="1"/>
        <c:majorTickMark val="none"/>
        <c:minorTickMark val="none"/>
        <c:tickLblPos val="nextTo"/>
        <c:crossAx val="-51625568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ysClr val="windowText" lastClr="000000"/>
      </a:solidFill>
      <a:round/>
    </a:ln>
    <a:effectLst/>
  </c:spPr>
  <c:txPr>
    <a:bodyPr/>
    <a:lstStyle/>
    <a:p>
      <a:pPr>
        <a:defRPr/>
      </a:pPr>
      <a:endParaRPr lang="ru-RU"/>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ЛУИН, охваченных программами по  профилактике ВИЧ</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данных'!$F$151</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данных'!$G$150:$H$150</c:f>
              <c:strCache>
                <c:ptCount val="2"/>
                <c:pt idx="0">
                  <c:v>P1</c:v>
                </c:pt>
                <c:pt idx="1">
                  <c:v>P2</c:v>
                </c:pt>
              </c:strCache>
            </c:strRef>
          </c:cat>
          <c:val>
            <c:numRef>
              <c:f>'Ввод данных'!$G$151:$H$151</c:f>
              <c:numCache>
                <c:formatCode>#,##0</c:formatCode>
                <c:ptCount val="2"/>
                <c:pt idx="0">
                  <c:v>13750</c:v>
                </c:pt>
                <c:pt idx="1">
                  <c:v>14375</c:v>
                </c:pt>
              </c:numCache>
            </c:numRef>
          </c:val>
          <c:extLst xmlns:c16r2="http://schemas.microsoft.com/office/drawing/2015/06/chart">
            <c:ext xmlns:c16="http://schemas.microsoft.com/office/drawing/2014/chart" uri="{C3380CC4-5D6E-409C-BE32-E72D297353CC}">
              <c16:uniqueId val="{00000000-CC31-4566-A72D-ABFF83B88177}"/>
            </c:ext>
          </c:extLst>
        </c:ser>
        <c:ser>
          <c:idx val="1"/>
          <c:order val="1"/>
          <c:tx>
            <c:strRef>
              <c:f>'Ввод данных'!$F$152</c:f>
              <c:strCache>
                <c:ptCount val="1"/>
                <c:pt idx="0">
                  <c:v>Достигнуто на 110%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данных'!$G$150:$H$150</c:f>
              <c:strCache>
                <c:ptCount val="2"/>
                <c:pt idx="0">
                  <c:v>P1</c:v>
                </c:pt>
                <c:pt idx="1">
                  <c:v>P2</c:v>
                </c:pt>
              </c:strCache>
            </c:strRef>
          </c:cat>
          <c:val>
            <c:numRef>
              <c:f>'Ввод данных'!$G$152:$H$152</c:f>
              <c:numCache>
                <c:formatCode>#,##0</c:formatCode>
                <c:ptCount val="2"/>
                <c:pt idx="0">
                  <c:v>14682</c:v>
                </c:pt>
                <c:pt idx="1">
                  <c:v>15859</c:v>
                </c:pt>
              </c:numCache>
            </c:numRef>
          </c:val>
          <c:extLst xmlns:c16r2="http://schemas.microsoft.com/office/drawing/2015/06/chart">
            <c:ext xmlns:c16="http://schemas.microsoft.com/office/drawing/2014/chart" uri="{C3380CC4-5D6E-409C-BE32-E72D297353CC}">
              <c16:uniqueId val="{00000001-CC31-4566-A72D-ABFF83B88177}"/>
            </c:ext>
          </c:extLst>
        </c:ser>
        <c:dLbls>
          <c:showLegendKey val="0"/>
          <c:showVal val="1"/>
          <c:showCatName val="0"/>
          <c:showSerName val="0"/>
          <c:showPercent val="0"/>
          <c:showBubbleSize val="0"/>
        </c:dLbls>
        <c:gapWidth val="150"/>
        <c:overlap val="-25"/>
        <c:axId val="-514929488"/>
        <c:axId val="-514931120"/>
      </c:barChart>
      <c:catAx>
        <c:axId val="-5149294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4931120"/>
        <c:crosses val="autoZero"/>
        <c:auto val="1"/>
        <c:lblAlgn val="ctr"/>
        <c:lblOffset val="100"/>
        <c:noMultiLvlLbl val="0"/>
      </c:catAx>
      <c:valAx>
        <c:axId val="-514931120"/>
        <c:scaling>
          <c:orientation val="minMax"/>
        </c:scaling>
        <c:delete val="1"/>
        <c:axPos val="l"/>
        <c:numFmt formatCode="#,##0" sourceLinked="1"/>
        <c:majorTickMark val="none"/>
        <c:minorTickMark val="none"/>
        <c:tickLblPos val="nextTo"/>
        <c:crossAx val="-51492948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Процент взрослых и детей с известным ВИЧ статусом, получающих антиретровирусную терапию на данный момент </a:t>
            </a:r>
          </a:p>
        </c:rich>
      </c:tx>
      <c:layout>
        <c:manualLayout>
          <c:xMode val="edge"/>
          <c:yMode val="edge"/>
          <c:x val="0.11266471826984029"/>
          <c:y val="3.1741469480077229E-2"/>
        </c:manualLayout>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данных'!$F$153</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'Ввод данных'!$G$150:$I$150</c15:sqref>
                  </c15:fullRef>
                </c:ext>
              </c:extLst>
              <c:f>'Ввод данных'!$G$150:$H$150</c:f>
              <c:strCache>
                <c:ptCount val="2"/>
                <c:pt idx="0">
                  <c:v>P1</c:v>
                </c:pt>
                <c:pt idx="1">
                  <c:v>P2</c:v>
                </c:pt>
              </c:strCache>
            </c:strRef>
          </c:cat>
          <c:val>
            <c:numRef>
              <c:extLst>
                <c:ext xmlns:c15="http://schemas.microsoft.com/office/drawing/2012/chart" uri="{02D57815-91ED-43cb-92C2-25804820EDAC}">
                  <c15:fullRef>
                    <c15:sqref>'Ввод данных'!$G$153:$I$153</c15:sqref>
                  </c15:fullRef>
                </c:ext>
              </c:extLst>
              <c:f>'Ввод данных'!$G$153:$H$153</c:f>
              <c:numCache>
                <c:formatCode>#,##0</c:formatCode>
                <c:ptCount val="2"/>
                <c:pt idx="0">
                  <c:v>2700</c:v>
                </c:pt>
                <c:pt idx="1">
                  <c:v>3100</c:v>
                </c:pt>
              </c:numCache>
            </c:numRef>
          </c:val>
          <c:extLst xmlns:c16r2="http://schemas.microsoft.com/office/drawing/2015/06/chart">
            <c:ext xmlns:c16="http://schemas.microsoft.com/office/drawing/2014/chart" uri="{C3380CC4-5D6E-409C-BE32-E72D297353CC}">
              <c16:uniqueId val="{00000000-B668-493A-910F-74ACE0D29AA6}"/>
            </c:ext>
          </c:extLst>
        </c:ser>
        <c:ser>
          <c:idx val="1"/>
          <c:order val="1"/>
          <c:tx>
            <c:strRef>
              <c:f>'Ввод данных'!$F$154</c:f>
              <c:strCache>
                <c:ptCount val="1"/>
                <c:pt idx="0">
                  <c:v>Достигнуто на 106%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'Ввод данных'!$G$150:$I$150</c15:sqref>
                  </c15:fullRef>
                </c:ext>
              </c:extLst>
              <c:f>'Ввод данных'!$G$150:$H$150</c:f>
              <c:strCache>
                <c:ptCount val="2"/>
                <c:pt idx="0">
                  <c:v>P1</c:v>
                </c:pt>
                <c:pt idx="1">
                  <c:v>P2</c:v>
                </c:pt>
              </c:strCache>
            </c:strRef>
          </c:cat>
          <c:val>
            <c:numRef>
              <c:extLst>
                <c:ext xmlns:c15="http://schemas.microsoft.com/office/drawing/2012/chart" uri="{02D57815-91ED-43cb-92C2-25804820EDAC}">
                  <c15:fullRef>
                    <c15:sqref>'Ввод данных'!$G$154:$I$154</c15:sqref>
                  </c15:fullRef>
                </c:ext>
              </c:extLst>
              <c:f>'Ввод данных'!$G$154:$H$154</c:f>
              <c:numCache>
                <c:formatCode>#,##0</c:formatCode>
                <c:ptCount val="2"/>
                <c:pt idx="0">
                  <c:v>2668</c:v>
                </c:pt>
                <c:pt idx="1">
                  <c:v>2995</c:v>
                </c:pt>
              </c:numCache>
            </c:numRef>
          </c:val>
          <c:extLst xmlns:c16r2="http://schemas.microsoft.com/office/drawing/2015/06/chart">
            <c:ext xmlns:c16="http://schemas.microsoft.com/office/drawing/2014/chart" uri="{C3380CC4-5D6E-409C-BE32-E72D297353CC}">
              <c16:uniqueId val="{00000001-B668-493A-910F-74ACE0D29AA6}"/>
            </c:ext>
          </c:extLst>
        </c:ser>
        <c:dLbls>
          <c:showLegendKey val="0"/>
          <c:showVal val="1"/>
          <c:showCatName val="0"/>
          <c:showSerName val="0"/>
          <c:showPercent val="0"/>
          <c:showBubbleSize val="0"/>
        </c:dLbls>
        <c:gapWidth val="150"/>
        <c:overlap val="-25"/>
        <c:axId val="-514921872"/>
        <c:axId val="-514926224"/>
      </c:barChart>
      <c:catAx>
        <c:axId val="-514921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4926224"/>
        <c:crosses val="autoZero"/>
        <c:auto val="1"/>
        <c:lblAlgn val="ctr"/>
        <c:lblOffset val="100"/>
        <c:noMultiLvlLbl val="0"/>
      </c:catAx>
      <c:valAx>
        <c:axId val="-514926224"/>
        <c:scaling>
          <c:orientation val="minMax"/>
        </c:scaling>
        <c:delete val="1"/>
        <c:axPos val="l"/>
        <c:numFmt formatCode="#,##0" sourceLinked="1"/>
        <c:majorTickMark val="none"/>
        <c:minorTickMark val="none"/>
        <c:tickLblPos val="nextTo"/>
        <c:crossAx val="-514921872"/>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Количество ЛЖВ, находящихся на попечении общинных организаций и участвующих в программах поддержки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данных'!$F$155</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'Ввод данных'!$G$150:$I$150</c15:sqref>
                  </c15:fullRef>
                </c:ext>
              </c:extLst>
              <c:f>'Ввод данных'!$G$150:$H$150</c:f>
              <c:strCache>
                <c:ptCount val="2"/>
                <c:pt idx="0">
                  <c:v>P1</c:v>
                </c:pt>
                <c:pt idx="1">
                  <c:v>P2</c:v>
                </c:pt>
              </c:strCache>
            </c:strRef>
          </c:cat>
          <c:val>
            <c:numRef>
              <c:extLst>
                <c:ext xmlns:c15="http://schemas.microsoft.com/office/drawing/2012/chart" uri="{02D57815-91ED-43cb-92C2-25804820EDAC}">
                  <c15:fullRef>
                    <c15:sqref>'Ввод данных'!$G$155:$I$155</c15:sqref>
                  </c15:fullRef>
                </c:ext>
              </c:extLst>
              <c:f>'Ввод данных'!$G$155:$H$155</c:f>
              <c:numCache>
                <c:formatCode>#,##0</c:formatCode>
                <c:ptCount val="2"/>
                <c:pt idx="0">
                  <c:v>1410</c:v>
                </c:pt>
                <c:pt idx="1">
                  <c:v>1480</c:v>
                </c:pt>
              </c:numCache>
            </c:numRef>
          </c:val>
          <c:extLst xmlns:c16r2="http://schemas.microsoft.com/office/drawing/2015/06/chart">
            <c:ext xmlns:c16="http://schemas.microsoft.com/office/drawing/2014/chart" uri="{C3380CC4-5D6E-409C-BE32-E72D297353CC}">
              <c16:uniqueId val="{00000000-87B3-445C-8064-7EE2AFC5BD60}"/>
            </c:ext>
          </c:extLst>
        </c:ser>
        <c:ser>
          <c:idx val="1"/>
          <c:order val="1"/>
          <c:tx>
            <c:strRef>
              <c:f>'Ввод данных'!$F$156</c:f>
              <c:strCache>
                <c:ptCount val="1"/>
                <c:pt idx="0">
                  <c:v>Достигнуто на 120%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'Ввод данных'!$G$150:$I$150</c15:sqref>
                  </c15:fullRef>
                </c:ext>
              </c:extLst>
              <c:f>'Ввод данных'!$G$150:$H$150</c:f>
              <c:strCache>
                <c:ptCount val="2"/>
                <c:pt idx="0">
                  <c:v>P1</c:v>
                </c:pt>
                <c:pt idx="1">
                  <c:v>P2</c:v>
                </c:pt>
              </c:strCache>
            </c:strRef>
          </c:cat>
          <c:val>
            <c:numRef>
              <c:extLst>
                <c:ext xmlns:c15="http://schemas.microsoft.com/office/drawing/2012/chart" uri="{02D57815-91ED-43cb-92C2-25804820EDAC}">
                  <c15:fullRef>
                    <c15:sqref>'Ввод данных'!$G$156:$I$156</c15:sqref>
                  </c15:fullRef>
                </c:ext>
              </c:extLst>
              <c:f>'Ввод данных'!$G$156:$H$156</c:f>
              <c:numCache>
                <c:formatCode>#,##0</c:formatCode>
                <c:ptCount val="2"/>
                <c:pt idx="0">
                  <c:v>2514</c:v>
                </c:pt>
                <c:pt idx="1">
                  <c:v>2851</c:v>
                </c:pt>
              </c:numCache>
            </c:numRef>
          </c:val>
          <c:extLst xmlns:c16r2="http://schemas.microsoft.com/office/drawing/2015/06/chart">
            <c:ext xmlns:c16="http://schemas.microsoft.com/office/drawing/2014/chart" uri="{C3380CC4-5D6E-409C-BE32-E72D297353CC}">
              <c16:uniqueId val="{00000001-87B3-445C-8064-7EE2AFC5BD60}"/>
            </c:ext>
          </c:extLst>
        </c:ser>
        <c:dLbls>
          <c:showLegendKey val="0"/>
          <c:showVal val="1"/>
          <c:showCatName val="0"/>
          <c:showSerName val="0"/>
          <c:showPercent val="0"/>
          <c:showBubbleSize val="0"/>
        </c:dLbls>
        <c:gapWidth val="150"/>
        <c:overlap val="-25"/>
        <c:axId val="-514921328"/>
        <c:axId val="-514928944"/>
      </c:barChart>
      <c:catAx>
        <c:axId val="-514921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4928944"/>
        <c:crosses val="autoZero"/>
        <c:auto val="1"/>
        <c:lblAlgn val="ctr"/>
        <c:lblOffset val="100"/>
        <c:noMultiLvlLbl val="0"/>
      </c:catAx>
      <c:valAx>
        <c:axId val="-514928944"/>
        <c:scaling>
          <c:orientation val="minMax"/>
        </c:scaling>
        <c:delete val="1"/>
        <c:axPos val="l"/>
        <c:numFmt formatCode="#,##0" sourceLinked="1"/>
        <c:majorTickMark val="none"/>
        <c:minorTickMark val="none"/>
        <c:tickLblPos val="nextTo"/>
        <c:crossAx val="-51492132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Число   больных  с устойчивыми формами туберкулеза на лечении, получающих мотивационную поддержку</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данных'!$F$180</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данных'!$G$179:$H$179</c:f>
              <c:strCache>
                <c:ptCount val="2"/>
                <c:pt idx="0">
                  <c:v>P1</c:v>
                </c:pt>
                <c:pt idx="1">
                  <c:v>P2</c:v>
                </c:pt>
              </c:strCache>
            </c:strRef>
          </c:cat>
          <c:val>
            <c:numRef>
              <c:f>'Ввод данных'!$G$180:$H$180</c:f>
              <c:numCache>
                <c:formatCode>#,##0</c:formatCode>
                <c:ptCount val="2"/>
                <c:pt idx="0">
                  <c:v>13750</c:v>
                </c:pt>
                <c:pt idx="1">
                  <c:v>14375</c:v>
                </c:pt>
              </c:numCache>
            </c:numRef>
          </c:val>
          <c:extLst xmlns:c16r2="http://schemas.microsoft.com/office/drawing/2015/06/chart">
            <c:ext xmlns:c16="http://schemas.microsoft.com/office/drawing/2014/chart" uri="{C3380CC4-5D6E-409C-BE32-E72D297353CC}">
              <c16:uniqueId val="{00000000-B6F5-4083-A622-389B8059786A}"/>
            </c:ext>
          </c:extLst>
        </c:ser>
        <c:ser>
          <c:idx val="1"/>
          <c:order val="1"/>
          <c:tx>
            <c:strRef>
              <c:f>'Ввод данных'!$F$181</c:f>
              <c:strCache>
                <c:ptCount val="1"/>
                <c:pt idx="0">
                  <c:v>Достигнуто на 110%</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данных'!$G$179:$H$179</c:f>
              <c:strCache>
                <c:ptCount val="2"/>
                <c:pt idx="0">
                  <c:v>P1</c:v>
                </c:pt>
                <c:pt idx="1">
                  <c:v>P2</c:v>
                </c:pt>
              </c:strCache>
            </c:strRef>
          </c:cat>
          <c:val>
            <c:numRef>
              <c:f>'Ввод данных'!$G$181:$H$181</c:f>
              <c:numCache>
                <c:formatCode>#,##0</c:formatCode>
                <c:ptCount val="2"/>
                <c:pt idx="0">
                  <c:v>14682</c:v>
                </c:pt>
                <c:pt idx="1">
                  <c:v>15859</c:v>
                </c:pt>
              </c:numCache>
            </c:numRef>
          </c:val>
          <c:extLst xmlns:c16r2="http://schemas.microsoft.com/office/drawing/2015/06/chart">
            <c:ext xmlns:c16="http://schemas.microsoft.com/office/drawing/2014/chart" uri="{C3380CC4-5D6E-409C-BE32-E72D297353CC}">
              <c16:uniqueId val="{00000001-B6F5-4083-A622-389B8059786A}"/>
            </c:ext>
          </c:extLst>
        </c:ser>
        <c:dLbls>
          <c:showLegendKey val="0"/>
          <c:showVal val="1"/>
          <c:showCatName val="0"/>
          <c:showSerName val="0"/>
          <c:showPercent val="0"/>
          <c:showBubbleSize val="0"/>
        </c:dLbls>
        <c:gapWidth val="150"/>
        <c:overlap val="-25"/>
        <c:axId val="-514925136"/>
        <c:axId val="-514924592"/>
      </c:barChart>
      <c:catAx>
        <c:axId val="-514925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4924592"/>
        <c:crosses val="autoZero"/>
        <c:auto val="1"/>
        <c:lblAlgn val="ctr"/>
        <c:lblOffset val="100"/>
        <c:noMultiLvlLbl val="0"/>
      </c:catAx>
      <c:valAx>
        <c:axId val="-514924592"/>
        <c:scaling>
          <c:orientation val="minMax"/>
        </c:scaling>
        <c:delete val="1"/>
        <c:axPos val="l"/>
        <c:numFmt formatCode="#,##0" sourceLinked="1"/>
        <c:majorTickMark val="none"/>
        <c:minorTickMark val="none"/>
        <c:tickLblPos val="nextTo"/>
        <c:crossAx val="-51492513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ru-RU" sz="1000"/>
              <a:t>Число  больных с чувствительной формой ТБ и ПЛУ(ПТП 1 ряда) на лечении, получающих мотивационную поддержку</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данных'!$F$153</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данных'!$G$150:$H$150</c:f>
              <c:strCache>
                <c:ptCount val="2"/>
                <c:pt idx="0">
                  <c:v>P1</c:v>
                </c:pt>
                <c:pt idx="1">
                  <c:v>P2</c:v>
                </c:pt>
              </c:strCache>
            </c:strRef>
          </c:cat>
          <c:val>
            <c:numRef>
              <c:f>'Ввод данных'!$G$153:$H$153</c:f>
              <c:numCache>
                <c:formatCode>#,##0</c:formatCode>
                <c:ptCount val="2"/>
                <c:pt idx="0">
                  <c:v>2700</c:v>
                </c:pt>
                <c:pt idx="1">
                  <c:v>3100</c:v>
                </c:pt>
              </c:numCache>
            </c:numRef>
          </c:val>
          <c:extLst xmlns:c16r2="http://schemas.microsoft.com/office/drawing/2015/06/chart">
            <c:ext xmlns:c16="http://schemas.microsoft.com/office/drawing/2014/chart" uri="{C3380CC4-5D6E-409C-BE32-E72D297353CC}">
              <c16:uniqueId val="{00000000-5B1A-4384-84FE-9BCCA03C7B3A}"/>
            </c:ext>
          </c:extLst>
        </c:ser>
        <c:ser>
          <c:idx val="1"/>
          <c:order val="1"/>
          <c:tx>
            <c:strRef>
              <c:f>'Ввод данных'!$F$154</c:f>
              <c:strCache>
                <c:ptCount val="1"/>
                <c:pt idx="0">
                  <c:v>Достигнуто на 106%</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'Ввод данных'!$G$150:$H$150</c:f>
              <c:strCache>
                <c:ptCount val="2"/>
                <c:pt idx="0">
                  <c:v>P1</c:v>
                </c:pt>
                <c:pt idx="1">
                  <c:v>P2</c:v>
                </c:pt>
              </c:strCache>
            </c:strRef>
          </c:cat>
          <c:val>
            <c:numRef>
              <c:f>'Ввод данных'!$G$154:$H$154</c:f>
              <c:numCache>
                <c:formatCode>#,##0</c:formatCode>
                <c:ptCount val="2"/>
                <c:pt idx="0">
                  <c:v>2668</c:v>
                </c:pt>
                <c:pt idx="1">
                  <c:v>2995</c:v>
                </c:pt>
              </c:numCache>
            </c:numRef>
          </c:val>
          <c:extLst xmlns:c16r2="http://schemas.microsoft.com/office/drawing/2015/06/chart">
            <c:ext xmlns:c16="http://schemas.microsoft.com/office/drawing/2014/chart" uri="{C3380CC4-5D6E-409C-BE32-E72D297353CC}">
              <c16:uniqueId val="{00000001-5B1A-4384-84FE-9BCCA03C7B3A}"/>
            </c:ext>
          </c:extLst>
        </c:ser>
        <c:dLbls>
          <c:showLegendKey val="0"/>
          <c:showVal val="1"/>
          <c:showCatName val="0"/>
          <c:showSerName val="0"/>
          <c:showPercent val="0"/>
          <c:showBubbleSize val="0"/>
        </c:dLbls>
        <c:gapWidth val="150"/>
        <c:overlap val="-25"/>
        <c:axId val="-514934384"/>
        <c:axId val="-514924048"/>
      </c:barChart>
      <c:catAx>
        <c:axId val="-5149343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4924048"/>
        <c:crosses val="autoZero"/>
        <c:auto val="1"/>
        <c:lblAlgn val="ctr"/>
        <c:lblOffset val="100"/>
        <c:noMultiLvlLbl val="0"/>
      </c:catAx>
      <c:valAx>
        <c:axId val="-514924048"/>
        <c:scaling>
          <c:orientation val="minMax"/>
        </c:scaling>
        <c:delete val="1"/>
        <c:axPos val="l"/>
        <c:numFmt formatCode="#,##0" sourceLinked="1"/>
        <c:majorTickMark val="none"/>
        <c:minorTickMark val="none"/>
        <c:tickLblPos val="nextTo"/>
        <c:crossAx val="-514934384"/>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r>
              <a:rPr lang="en-US" sz="1000"/>
              <a:t>MDR TB-1: </a:t>
            </a:r>
            <a:r>
              <a:rPr lang="ru-RU" sz="1000"/>
              <a:t>Процент ранее излеченных ТБ пациентов, прошедших ТЛЧ (</a:t>
            </a:r>
          </a:p>
        </c:rich>
      </c:tx>
      <c:layout/>
      <c:overlay val="0"/>
      <c:spPr>
        <a:noFill/>
        <a:ln>
          <a:noFill/>
        </a:ln>
        <a:effectLst/>
      </c:spPr>
      <c:txPr>
        <a:bodyPr rot="0" spcFirstLastPara="1" vertOverflow="ellipsis" vert="horz" wrap="square" anchor="ctr" anchorCtr="1"/>
        <a:lstStyle/>
        <a:p>
          <a:pPr>
            <a:defRPr sz="1000" b="0" i="0" u="none" strike="noStrike" kern="1200" spc="0" baseline="0">
              <a:solidFill>
                <a:schemeClr val="tx1">
                  <a:lumMod val="65000"/>
                  <a:lumOff val="35000"/>
                </a:schemeClr>
              </a:solidFill>
              <a:latin typeface="+mn-lt"/>
              <a:ea typeface="+mn-ea"/>
              <a:cs typeface="+mn-cs"/>
            </a:defRPr>
          </a:pPr>
          <a:endParaRPr lang="ru-RU"/>
        </a:p>
      </c:txPr>
    </c:title>
    <c:autoTitleDeleted val="0"/>
    <c:plotArea>
      <c:layout/>
      <c:barChart>
        <c:barDir val="col"/>
        <c:grouping val="clustered"/>
        <c:varyColors val="0"/>
        <c:ser>
          <c:idx val="0"/>
          <c:order val="0"/>
          <c:tx>
            <c:strRef>
              <c:f>'Ввод данных'!$F$207</c:f>
              <c:strCache>
                <c:ptCount val="1"/>
                <c:pt idx="0">
                  <c:v>Целевой показатель</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'Ввод данных'!$G$150:$I$150</c15:sqref>
                  </c15:fullRef>
                </c:ext>
              </c:extLst>
              <c:f>'Ввод данных'!$G$150:$H$150</c:f>
              <c:strCache>
                <c:ptCount val="2"/>
                <c:pt idx="0">
                  <c:v>P1</c:v>
                </c:pt>
                <c:pt idx="1">
                  <c:v>P2</c:v>
                </c:pt>
              </c:strCache>
            </c:strRef>
          </c:cat>
          <c:val>
            <c:numRef>
              <c:extLst>
                <c:ext xmlns:c15="http://schemas.microsoft.com/office/drawing/2012/chart" uri="{02D57815-91ED-43cb-92C2-25804820EDAC}">
                  <c15:fullRef>
                    <c15:sqref>'Ввод данных'!$G$207:$I$207</c15:sqref>
                  </c15:fullRef>
                </c:ext>
              </c:extLst>
              <c:f>'Ввод данных'!$G$207:$H$207</c:f>
              <c:numCache>
                <c:formatCode>#,##0</c:formatCode>
                <c:ptCount val="2"/>
                <c:pt idx="0">
                  <c:v>1677</c:v>
                </c:pt>
                <c:pt idx="1">
                  <c:v>1677</c:v>
                </c:pt>
              </c:numCache>
            </c:numRef>
          </c:val>
          <c:extLst xmlns:c16r2="http://schemas.microsoft.com/office/drawing/2015/06/chart">
            <c:ext xmlns:c16="http://schemas.microsoft.com/office/drawing/2014/chart" uri="{C3380CC4-5D6E-409C-BE32-E72D297353CC}">
              <c16:uniqueId val="{00000000-6A64-44F2-87ED-3208E07E17B0}"/>
            </c:ext>
          </c:extLst>
        </c:ser>
        <c:ser>
          <c:idx val="1"/>
          <c:order val="1"/>
          <c:tx>
            <c:strRef>
              <c:f>'Ввод данных'!$F$208</c:f>
              <c:strCache>
                <c:ptCount val="1"/>
                <c:pt idx="0">
                  <c:v>Достигнуто</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ru-RU"/>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'Ввод данных'!$G$150:$I$150</c15:sqref>
                  </c15:fullRef>
                </c:ext>
              </c:extLst>
              <c:f>'Ввод данных'!$G$150:$H$150</c:f>
              <c:strCache>
                <c:ptCount val="2"/>
                <c:pt idx="0">
                  <c:v>P1</c:v>
                </c:pt>
                <c:pt idx="1">
                  <c:v>P2</c:v>
                </c:pt>
              </c:strCache>
            </c:strRef>
          </c:cat>
          <c:val>
            <c:numRef>
              <c:extLst>
                <c:ext xmlns:c15="http://schemas.microsoft.com/office/drawing/2012/chart" uri="{02D57815-91ED-43cb-92C2-25804820EDAC}">
                  <c15:fullRef>
                    <c15:sqref>'Ввод данных'!$G$208:$I$208</c15:sqref>
                  </c15:fullRef>
                </c:ext>
              </c:extLst>
              <c:f>'Ввод данных'!$G$208:$H$208</c:f>
              <c:numCache>
                <c:formatCode>#,##0</c:formatCode>
                <c:ptCount val="2"/>
                <c:pt idx="0">
                  <c:v>1628</c:v>
                </c:pt>
                <c:pt idx="1">
                  <c:v>2087</c:v>
                </c:pt>
              </c:numCache>
            </c:numRef>
          </c:val>
          <c:extLst xmlns:c16r2="http://schemas.microsoft.com/office/drawing/2015/06/chart">
            <c:ext xmlns:c16="http://schemas.microsoft.com/office/drawing/2014/chart" uri="{C3380CC4-5D6E-409C-BE32-E72D297353CC}">
              <c16:uniqueId val="{00000001-6A64-44F2-87ED-3208E07E17B0}"/>
            </c:ext>
          </c:extLst>
        </c:ser>
        <c:dLbls>
          <c:showLegendKey val="0"/>
          <c:showVal val="1"/>
          <c:showCatName val="0"/>
          <c:showSerName val="0"/>
          <c:showPercent val="0"/>
          <c:showBubbleSize val="0"/>
        </c:dLbls>
        <c:gapWidth val="150"/>
        <c:overlap val="-25"/>
        <c:axId val="-514933296"/>
        <c:axId val="-514923504"/>
      </c:barChart>
      <c:catAx>
        <c:axId val="-5149332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crossAx val="-514923504"/>
        <c:crosses val="autoZero"/>
        <c:auto val="1"/>
        <c:lblAlgn val="ctr"/>
        <c:lblOffset val="100"/>
        <c:noMultiLvlLbl val="0"/>
      </c:catAx>
      <c:valAx>
        <c:axId val="-514923504"/>
        <c:scaling>
          <c:orientation val="minMax"/>
        </c:scaling>
        <c:delete val="1"/>
        <c:axPos val="l"/>
        <c:numFmt formatCode="#,##0" sourceLinked="1"/>
        <c:majorTickMark val="none"/>
        <c:minorTickMark val="none"/>
        <c:tickLblPos val="nextTo"/>
        <c:crossAx val="-514933296"/>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ru-RU"/>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ru-RU"/>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'Ввод данных'!$A$33</c:f>
              <c:strCache>
                <c:ptCount val="1"/>
                <c:pt idx="0">
                  <c:v>Общий бюджет</c:v>
                </c:pt>
              </c:strCache>
            </c:strRef>
          </c:tx>
          <c:spPr>
            <a:solidFill>
              <a:srgbClr val="339966"/>
            </a:solidFill>
            <a:ln w="12700">
              <a:solidFill>
                <a:srgbClr val="0000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данных'!$B$33:$L$33</c:f>
              <c:numCache>
                <c:formatCode>#,##0</c:formatCode>
                <c:ptCount val="11"/>
                <c:pt idx="0">
                  <c:v>2675489.2999999998</c:v>
                </c:pt>
                <c:pt idx="1">
                  <c:v>14534177.495320581</c:v>
                </c:pt>
              </c:numCache>
            </c:numRef>
          </c:val>
          <c:extLst xmlns:c16r2="http://schemas.microsoft.com/office/drawing/2015/06/chart">
            <c:ext xmlns:c16="http://schemas.microsoft.com/office/drawing/2014/chart" uri="{C3380CC4-5D6E-409C-BE32-E72D297353CC}">
              <c16:uniqueId val="{00000000-745B-4750-98B5-D01D83B5846C}"/>
            </c:ext>
          </c:extLst>
        </c:ser>
        <c:ser>
          <c:idx val="1"/>
          <c:order val="1"/>
          <c:tx>
            <c:strRef>
              <c:f>'Ввод данных'!$A$34</c:f>
              <c:strCache>
                <c:ptCount val="1"/>
                <c:pt idx="0">
                  <c:v>Общая сумма выплат</c:v>
                </c:pt>
              </c:strCache>
            </c:strRef>
          </c:tx>
          <c:spPr>
            <a:gradFill rotWithShape="0">
              <a:gsLst>
                <a:gs pos="0">
                  <a:srgbClr val="CCFFCC"/>
                </a:gs>
                <a:gs pos="100000">
                  <a:srgbClr val="CCFFCC">
                    <a:gamma/>
                    <a:tint val="54118"/>
                    <a:invGamma/>
                  </a:srgbClr>
                </a:gs>
              </a:gsLst>
              <a:lin ang="5400000" scaled="1"/>
            </a:gradFill>
            <a:ln w="12700">
              <a:solidFill>
                <a:srgbClr val="FFCC00"/>
              </a:solidFill>
              <a:prstDash val="solid"/>
            </a:ln>
          </c:spPr>
          <c:cat>
            <c:strRef>
              <c:f>'Ввод данных'!$B$30:$L$30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'Ввод данных'!$B$34:$L$34</c:f>
              <c:numCache>
                <c:formatCode>#,##0</c:formatCode>
                <c:ptCount val="11"/>
                <c:pt idx="0">
                  <c:v>9988796</c:v>
                </c:pt>
                <c:pt idx="1">
                  <c:v>16926007</c:v>
                </c:pt>
              </c:numCache>
            </c:numRef>
          </c:val>
          <c:extLst xmlns:c16r2="http://schemas.microsoft.com/office/drawing/2015/06/chart">
            <c:ext xmlns:c16="http://schemas.microsoft.com/office/drawing/2014/chart" uri="{C3380CC4-5D6E-409C-BE32-E72D297353CC}">
              <c16:uniqueId val="{00000001-745B-4750-98B5-D01D83B5846C}"/>
            </c:ext>
          </c:extLst>
        </c:ser>
        <c:dLbls>
          <c:showLegendKey val="0"/>
          <c:showVal val="0"/>
          <c:showCatName val="0"/>
          <c:showSerName val="0"/>
          <c:showPercent val="0"/>
          <c:showBubbleSize val="0"/>
        </c:dLbls>
        <c:dropLines>
          <c:spPr>
            <a:ln w="3175">
              <a:solidFill>
                <a:srgbClr val="000000"/>
              </a:solidFill>
              <a:prstDash val="solid"/>
            </a:ln>
          </c:spPr>
        </c:dropLines>
        <c:axId val="-514922416"/>
        <c:axId val="-644452848"/>
      </c:areaChart>
      <c:catAx>
        <c:axId val="-514922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ru-RU"/>
          </a:p>
        </c:txPr>
        <c:crossAx val="-644452848"/>
        <c:crosses val="autoZero"/>
        <c:auto val="1"/>
        <c:lblAlgn val="ctr"/>
        <c:lblOffset val="100"/>
        <c:tickLblSkip val="8"/>
        <c:tickMarkSkip val="1"/>
        <c:noMultiLvlLbl val="0"/>
      </c:catAx>
      <c:valAx>
        <c:axId val="-644452848"/>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ru-RU"/>
          </a:p>
        </c:txPr>
        <c:crossAx val="-51492241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ru-RU"/>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ru-RU"/>
    </a:p>
  </c:txPr>
  <c:printSettings>
    <c:headerFooter alignWithMargins="0"/>
    <c:pageMargins b="1" l="0.75000000000000033" r="0.75000000000000033" t="1" header="0.5" footer="0.5"/>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Recommendations!A1"/><Relationship Id="rId13" Type="http://schemas.openxmlformats.org/officeDocument/2006/relationships/hyperlink" Target="#'Data Entry'!A1"/><Relationship Id="rId3" Type="http://schemas.openxmlformats.org/officeDocument/2006/relationships/hyperlink" Target="#Finance!A1"/><Relationship Id="rId7" Type="http://schemas.openxmlformats.org/officeDocument/2006/relationships/hyperlink" Target="#&#1059;&#1087;&#1088;&#1072;&#1074;&#1083;&#1077;&#1085;&#1080;&#1077;!A1"/><Relationship Id="rId12" Type="http://schemas.openxmlformats.org/officeDocument/2006/relationships/hyperlink" Target="#&#1055;&#1086;&#1082;&#1072;&#1079;&#1072;&#1090;&#1077;&#1083;&#1080;!A1"/><Relationship Id="rId17" Type="http://schemas.openxmlformats.org/officeDocument/2006/relationships/image" Target="../media/image5.png"/><Relationship Id="rId2" Type="http://schemas.openxmlformats.org/officeDocument/2006/relationships/image" Target="../media/image2.png"/><Relationship Id="rId16" Type="http://schemas.openxmlformats.org/officeDocument/2006/relationships/image" Target="../media/image4.png"/><Relationship Id="rId1" Type="http://schemas.openxmlformats.org/officeDocument/2006/relationships/image" Target="../media/image1.png"/><Relationship Id="rId6" Type="http://schemas.openxmlformats.org/officeDocument/2006/relationships/hyperlink" Target="#Management!A1"/><Relationship Id="rId11" Type="http://schemas.openxmlformats.org/officeDocument/2006/relationships/hyperlink" Target="#'&#1057;&#1074;&#1077;&#1076;&#1077;&#1085;&#1080;&#1103; &#1086; &#1075;&#1088;&#1072;&#1085;&#1090;&#1077;'!A1"/><Relationship Id="rId5" Type="http://schemas.openxmlformats.org/officeDocument/2006/relationships/hyperlink" Target="#&#1055;&#1088;&#1086;&#1075;&#1088;&#1072;&#1084;&#1084;&#1072;!A1"/><Relationship Id="rId15" Type="http://schemas.openxmlformats.org/officeDocument/2006/relationships/image" Target="../media/image3.png"/><Relationship Id="rId10" Type="http://schemas.openxmlformats.org/officeDocument/2006/relationships/hyperlink" Target="#&#1044;&#1077;&#1081;&#1089;&#1090;&#1074;&#1080;&#1103;!A1"/><Relationship Id="rId4" Type="http://schemas.openxmlformats.org/officeDocument/2006/relationships/hyperlink" Target="#&#1060;&#1080;&#1085;&#1072;&#1085;&#1089;&#1080;&#1088;&#1086;&#1074;&#1072;&#1085;&#1080;&#1077;!A1"/><Relationship Id="rId9" Type="http://schemas.openxmlformats.org/officeDocument/2006/relationships/hyperlink" Target="#&#1056;&#1077;&#1082;&#1086;&#1084;&#1077;&#1085;&#1076;&#1072;&#1094;&#1080;&#1080;!A1"/><Relationship Id="rId14" Type="http://schemas.openxmlformats.org/officeDocument/2006/relationships/hyperlink" Target="#'&#1042;&#1074;&#1086;&#1076; &#1044;&#1072;&#1085;&#1085;&#1099;&#1093;'!A1"/></Relationships>
</file>

<file path=xl/drawings/_rels/drawing2.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3.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4.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1052;&#1077;&#1085;&#1102;!A1"/><Relationship Id="rId1" Type="http://schemas.openxmlformats.org/officeDocument/2006/relationships/chart" Target="../charts/chart1.xml"/><Relationship Id="rId4" Type="http://schemas.openxmlformats.org/officeDocument/2006/relationships/chart" Target="../charts/chart3.xml"/></Relationships>
</file>

<file path=xl/drawings/_rels/drawing6.xml.rels><?xml version="1.0" encoding="UTF-8" standalone="yes"?>
<Relationships xmlns="http://schemas.openxmlformats.org/package/2006/relationships"><Relationship Id="rId3" Type="http://schemas.openxmlformats.org/officeDocument/2006/relationships/hyperlink" Target="#&#1052;&#1077;&#1085;&#1102;!A1"/><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7" Type="http://schemas.openxmlformats.org/officeDocument/2006/relationships/chart" Target="../charts/chart14.xml"/><Relationship Id="rId2" Type="http://schemas.openxmlformats.org/officeDocument/2006/relationships/chart" Target="../charts/chart9.xml"/><Relationship Id="rId1" Type="http://schemas.openxmlformats.org/officeDocument/2006/relationships/hyperlink" Target="#&#1052;&#1077;&#1085;&#1102;!A1"/><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1052;&#1077;&#1085;&#1102;!A1"/></Relationships>
</file>

<file path=xl/drawings/_rels/drawing9.xml.rels><?xml version="1.0" encoding="UTF-8" standalone="yes"?>
<Relationships xmlns="http://schemas.openxmlformats.org/package/2006/relationships"><Relationship Id="rId2" Type="http://schemas.openxmlformats.org/officeDocument/2006/relationships/hyperlink" Target="#&#1052;&#1077;&#1085;&#1102;!A1"/><Relationship Id="rId1" Type="http://schemas.openxmlformats.org/officeDocument/2006/relationships/chart" Target="../charts/chart15.xml"/></Relationships>
</file>

<file path=xl/drawings/_rels/drawing10.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1</xdr:col>
      <xdr:colOff>57150</xdr:colOff>
      <xdr:row>5</xdr:row>
      <xdr:rowOff>180975</xdr:rowOff>
    </xdr:from>
    <xdr:to>
      <xdr:col>12</xdr:col>
      <xdr:colOff>9525</xdr:colOff>
      <xdr:row>20</xdr:row>
      <xdr:rowOff>142875</xdr:rowOff>
    </xdr:to>
    <xdr:pic>
      <xdr:nvPicPr>
        <xdr:cNvPr id="3930518" name="Picture 2"/>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133350" y="1609725"/>
          <a:ext cx="7658100" cy="281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685800</xdr:colOff>
      <xdr:row>7</xdr:row>
      <xdr:rowOff>47625</xdr:rowOff>
    </xdr:from>
    <xdr:to>
      <xdr:col>11</xdr:col>
      <xdr:colOff>542925</xdr:colOff>
      <xdr:row>18</xdr:row>
      <xdr:rowOff>142875</xdr:rowOff>
    </xdr:to>
    <xdr:pic>
      <xdr:nvPicPr>
        <xdr:cNvPr id="3930519" name="Picture 82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34000" y="1857375"/>
          <a:ext cx="2257425" cy="2190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257175</xdr:colOff>
      <xdr:row>7</xdr:row>
      <xdr:rowOff>104775</xdr:rowOff>
    </xdr:from>
    <xdr:to>
      <xdr:col>7</xdr:col>
      <xdr:colOff>552450</xdr:colOff>
      <xdr:row>18</xdr:row>
      <xdr:rowOff>76200</xdr:rowOff>
    </xdr:to>
    <xdr:sp macro="" textlink="">
      <xdr:nvSpPr>
        <xdr:cNvPr id="3930520" name="AutoShape 27"/>
        <xdr:cNvSpPr>
          <a:spLocks noChangeArrowheads="1"/>
        </xdr:cNvSpPr>
      </xdr:nvSpPr>
      <xdr:spPr bwMode="gray">
        <a:xfrm>
          <a:off x="2619375" y="1914525"/>
          <a:ext cx="2581275" cy="2066925"/>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sp>
    <xdr:clientData/>
  </xdr:twoCellAnchor>
  <xdr:twoCellAnchor>
    <xdr:from>
      <xdr:col>5</xdr:col>
      <xdr:colOff>133350</xdr:colOff>
      <xdr:row>10</xdr:row>
      <xdr:rowOff>9525</xdr:rowOff>
    </xdr:from>
    <xdr:to>
      <xdr:col>6</xdr:col>
      <xdr:colOff>657225</xdr:colOff>
      <xdr:row>12</xdr:row>
      <xdr:rowOff>38100</xdr:rowOff>
    </xdr:to>
    <xdr:grpSp>
      <xdr:nvGrpSpPr>
        <xdr:cNvPr id="3930521" name="Group 25">
          <a:hlinkClick xmlns:r="http://schemas.openxmlformats.org/officeDocument/2006/relationships" r:id="rId3"/>
        </xdr:cNvPr>
        <xdr:cNvGrpSpPr>
          <a:grpSpLocks/>
        </xdr:cNvGrpSpPr>
      </xdr:nvGrpSpPr>
      <xdr:grpSpPr bwMode="auto">
        <a:xfrm>
          <a:off x="3260725" y="2398713"/>
          <a:ext cx="1285875" cy="409575"/>
          <a:chOff x="1200" y="1912"/>
          <a:chExt cx="3456" cy="774"/>
        </a:xfrm>
      </xdr:grpSpPr>
      <xdr:sp macro="" textlink="">
        <xdr:nvSpPr>
          <xdr:cNvPr id="3930565"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2" name="AutoShape 27">
            <a:hlinkClick xmlns:r="http://schemas.openxmlformats.org/officeDocument/2006/relationships" r:id="rId4"/>
          </xdr:cNvPr>
          <xdr:cNvSpPr>
            <a:spLocks noChangeArrowheads="1"/>
          </xdr:cNvSpPr>
        </xdr:nvSpPr>
        <xdr:spPr bwMode="gray">
          <a:xfrm>
            <a:off x="1277" y="1984"/>
            <a:ext cx="3277" cy="630"/>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Финансирование</a:t>
            </a:r>
          </a:p>
        </xdr:txBody>
      </xdr:sp>
      <xdr:sp macro="" textlink="">
        <xdr:nvSpPr>
          <xdr:cNvPr id="23" name="Freeform 28"/>
          <xdr:cNvSpPr>
            <a:spLocks/>
          </xdr:cNvSpPr>
        </xdr:nvSpPr>
        <xdr:spPr bwMode="gray">
          <a:xfrm>
            <a:off x="1302" y="2020"/>
            <a:ext cx="358" cy="32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133350</xdr:colOff>
      <xdr:row>15</xdr:row>
      <xdr:rowOff>123825</xdr:rowOff>
    </xdr:from>
    <xdr:to>
      <xdr:col>6</xdr:col>
      <xdr:colOff>685800</xdr:colOff>
      <xdr:row>17</xdr:row>
      <xdr:rowOff>114300</xdr:rowOff>
    </xdr:to>
    <xdr:grpSp>
      <xdr:nvGrpSpPr>
        <xdr:cNvPr id="3930522" name="Group 25"/>
        <xdr:cNvGrpSpPr>
          <a:grpSpLocks/>
        </xdr:cNvGrpSpPr>
      </xdr:nvGrpSpPr>
      <xdr:grpSpPr bwMode="auto">
        <a:xfrm>
          <a:off x="3260725" y="3465513"/>
          <a:ext cx="1314450" cy="371475"/>
          <a:chOff x="1200" y="1912"/>
          <a:chExt cx="3456" cy="774"/>
        </a:xfrm>
      </xdr:grpSpPr>
      <xdr:sp macro="" textlink="">
        <xdr:nvSpPr>
          <xdr:cNvPr id="3930562"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6" name="AutoShape 27">
            <a:hlinkClick xmlns:r="http://schemas.openxmlformats.org/officeDocument/2006/relationships" r:id="rId5"/>
          </xdr:cNvPr>
          <xdr:cNvSpPr>
            <a:spLocks noChangeArrowheads="1"/>
          </xdr:cNvSpPr>
        </xdr:nvSpPr>
        <xdr:spPr bwMode="gray">
          <a:xfrm>
            <a:off x="1300" y="1991"/>
            <a:ext cx="3306" cy="615"/>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Программа</a:t>
            </a:r>
          </a:p>
        </xdr:txBody>
      </xdr:sp>
      <xdr:sp macro="" textlink="">
        <xdr:nvSpPr>
          <xdr:cNvPr id="27" name="Freeform 28"/>
          <xdr:cNvSpPr>
            <a:spLocks/>
          </xdr:cNvSpPr>
        </xdr:nvSpPr>
        <xdr:spPr bwMode="gray">
          <a:xfrm>
            <a:off x="1300" y="2011"/>
            <a:ext cx="351" cy="33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123825</xdr:colOff>
      <xdr:row>12</xdr:row>
      <xdr:rowOff>161925</xdr:rowOff>
    </xdr:from>
    <xdr:to>
      <xdr:col>6</xdr:col>
      <xdr:colOff>676275</xdr:colOff>
      <xdr:row>14</xdr:row>
      <xdr:rowOff>171450</xdr:rowOff>
    </xdr:to>
    <xdr:grpSp>
      <xdr:nvGrpSpPr>
        <xdr:cNvPr id="3930523" name="Group 25">
          <a:hlinkClick xmlns:r="http://schemas.openxmlformats.org/officeDocument/2006/relationships" r:id="rId6"/>
        </xdr:cNvPr>
        <xdr:cNvGrpSpPr>
          <a:grpSpLocks/>
        </xdr:cNvGrpSpPr>
      </xdr:nvGrpSpPr>
      <xdr:grpSpPr bwMode="auto">
        <a:xfrm>
          <a:off x="3251200" y="2932113"/>
          <a:ext cx="1314450" cy="390525"/>
          <a:chOff x="1200" y="1912"/>
          <a:chExt cx="3456" cy="774"/>
        </a:xfrm>
      </xdr:grpSpPr>
      <xdr:sp macro="" textlink="">
        <xdr:nvSpPr>
          <xdr:cNvPr id="3930559" name="AutoShape 26"/>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sp macro="" textlink="">
        <xdr:nvSpPr>
          <xdr:cNvPr id="207941" name="AutoShape 27">
            <a:hlinkClick xmlns:r="http://schemas.openxmlformats.org/officeDocument/2006/relationships" r:id="rId7"/>
          </xdr:cNvPr>
          <xdr:cNvSpPr>
            <a:spLocks noChangeArrowheads="1"/>
          </xdr:cNvSpPr>
        </xdr:nvSpPr>
        <xdr:spPr bwMode="gray">
          <a:xfrm>
            <a:off x="1300" y="1988"/>
            <a:ext cx="3306" cy="623"/>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ru-RU" sz="1000" b="0" i="0" strike="noStrike">
                <a:solidFill>
                  <a:srgbClr val="FFFFFF"/>
                </a:solidFill>
                <a:latin typeface="Arial"/>
                <a:cs typeface="Arial"/>
              </a:rPr>
              <a:t>Управление</a:t>
            </a:r>
            <a:endParaRPr lang="en-US" sz="1000" b="0" i="0" strike="noStrike">
              <a:solidFill>
                <a:srgbClr val="FFFFFF"/>
              </a:solidFill>
              <a:latin typeface="Arial"/>
              <a:cs typeface="Arial"/>
            </a:endParaRPr>
          </a:p>
        </xdr:txBody>
      </xdr:sp>
      <xdr:sp macro="" textlink="">
        <xdr:nvSpPr>
          <xdr:cNvPr id="207942" name="Freeform 28"/>
          <xdr:cNvSpPr>
            <a:spLocks/>
          </xdr:cNvSpPr>
        </xdr:nvSpPr>
        <xdr:spPr bwMode="gray">
          <a:xfrm>
            <a:off x="1300" y="2006"/>
            <a:ext cx="351" cy="340"/>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3</xdr:col>
      <xdr:colOff>647700</xdr:colOff>
      <xdr:row>5</xdr:row>
      <xdr:rowOff>0</xdr:rowOff>
    </xdr:from>
    <xdr:to>
      <xdr:col>8</xdr:col>
      <xdr:colOff>200025</xdr:colOff>
      <xdr:row>6</xdr:row>
      <xdr:rowOff>47625</xdr:rowOff>
    </xdr:to>
    <xdr:sp macro="" textlink="">
      <xdr:nvSpPr>
        <xdr:cNvPr id="3175758" name="Rectangle 803"/>
        <xdr:cNvSpPr>
          <a:spLocks noChangeArrowheads="1"/>
        </xdr:cNvSpPr>
      </xdr:nvSpPr>
      <xdr:spPr bwMode="auto">
        <a:xfrm>
          <a:off x="2247900" y="1428750"/>
          <a:ext cx="3362325" cy="238125"/>
        </a:xfrm>
        <a:prstGeom prst="rect">
          <a:avLst/>
        </a:prstGeom>
        <a:noFill/>
        <a:ln>
          <a:noFill/>
        </a:ln>
        <a:extLst/>
      </xdr:spPr>
      <xdr:txBody>
        <a:bodyPr vertOverflow="clip" wrap="square" lIns="27432" tIns="27432" rIns="27432" bIns="0" anchor="t"/>
        <a:lstStyle/>
        <a:p>
          <a:pPr algn="ctr" rtl="0">
            <a:defRPr sz="1000"/>
          </a:pPr>
          <a:r>
            <a:rPr lang="az-Cyrl-AZ" sz="1100" b="1" i="1" u="none" strike="noStrike" baseline="0">
              <a:solidFill>
                <a:srgbClr val="000000"/>
              </a:solidFill>
              <a:latin typeface="Calibri"/>
              <a:cs typeface="Calibri"/>
            </a:rPr>
            <a:t>Выберите интересующий вас раздел:</a:t>
          </a:r>
        </a:p>
      </xdr:txBody>
    </xdr:sp>
    <xdr:clientData/>
  </xdr:twoCellAnchor>
  <xdr:twoCellAnchor>
    <xdr:from>
      <xdr:col>8</xdr:col>
      <xdr:colOff>295275</xdr:colOff>
      <xdr:row>11</xdr:row>
      <xdr:rowOff>0</xdr:rowOff>
    </xdr:from>
    <xdr:to>
      <xdr:col>11</xdr:col>
      <xdr:colOff>161925</xdr:colOff>
      <xdr:row>13</xdr:row>
      <xdr:rowOff>28575</xdr:rowOff>
    </xdr:to>
    <xdr:grpSp>
      <xdr:nvGrpSpPr>
        <xdr:cNvPr id="3930525" name="Group 832">
          <a:hlinkClick xmlns:r="http://schemas.openxmlformats.org/officeDocument/2006/relationships" r:id="rId8"/>
        </xdr:cNvPr>
        <xdr:cNvGrpSpPr>
          <a:grpSpLocks/>
        </xdr:cNvGrpSpPr>
      </xdr:nvGrpSpPr>
      <xdr:grpSpPr bwMode="auto">
        <a:xfrm>
          <a:off x="5708650" y="2579688"/>
          <a:ext cx="1501775" cy="409575"/>
          <a:chOff x="599" y="262"/>
          <a:chExt cx="158" cy="43"/>
        </a:xfrm>
      </xdr:grpSpPr>
      <xdr:sp macro="" textlink="">
        <xdr:nvSpPr>
          <xdr:cNvPr id="3930555" name="AutoShape 30"/>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6" name="13 Grupo"/>
          <xdr:cNvGrpSpPr>
            <a:grpSpLocks/>
          </xdr:cNvGrpSpPr>
        </xdr:nvGrpSpPr>
        <xdr:grpSpPr bwMode="auto">
          <a:xfrm>
            <a:off x="603" y="267"/>
            <a:ext cx="151" cy="35"/>
            <a:chOff x="1104968" y="2771552"/>
            <a:chExt cx="3605494" cy="566957"/>
          </a:xfrm>
        </xdr:grpSpPr>
        <xdr:sp macro="" textlink="">
          <xdr:nvSpPr>
            <xdr:cNvPr id="4903" name="AutoShape 31">
              <a:hlinkClick xmlns:r="http://schemas.openxmlformats.org/officeDocument/2006/relationships" r:id="rId9"/>
            </xdr:cNvPr>
            <xdr:cNvSpPr>
              <a:spLocks noChangeArrowheads="1"/>
            </xdr:cNvSpPr>
          </xdr:nvSpPr>
          <xdr:spPr bwMode="gray">
            <a:xfrm>
              <a:off x="1104968" y="2771552"/>
              <a:ext cx="3605494" cy="566957"/>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Рекомендации</a:t>
              </a:r>
              <a:endParaRPr lang="en-ZA" sz="1000" b="0" i="0" strike="noStrike">
                <a:solidFill>
                  <a:srgbClr val="000000"/>
                </a:solidFill>
                <a:latin typeface="Arial"/>
                <a:cs typeface="Arial"/>
              </a:endParaRPr>
            </a:p>
          </xdr:txBody>
        </xdr:sp>
        <xdr:sp macro="" textlink="">
          <xdr:nvSpPr>
            <xdr:cNvPr id="3930558" name="Freeform 32"/>
            <xdr:cNvSpPr>
              <a:spLocks/>
            </xdr:cNvSpPr>
          </xdr:nvSpPr>
          <xdr:spPr bwMode="gray">
            <a:xfrm>
              <a:off x="1159456" y="2809862"/>
              <a:ext cx="358092" cy="291066"/>
            </a:xfrm>
            <a:custGeom>
              <a:avLst/>
              <a:gdLst>
                <a:gd name="T0" fmla="*/ 2147483647 w 596"/>
                <a:gd name="T1" fmla="*/ 0 h 598"/>
                <a:gd name="T2" fmla="*/ 0 w 596"/>
                <a:gd name="T3" fmla="*/ 2147483647 h 598"/>
                <a:gd name="T4" fmla="*/ 0 w 596"/>
                <a:gd name="T5" fmla="*/ 2147483647 h 598"/>
                <a:gd name="T6" fmla="*/ 2147483647 w 596"/>
                <a:gd name="T7" fmla="*/ 2147483647 h 598"/>
                <a:gd name="T8" fmla="*/ 2147483647 w 596"/>
                <a:gd name="T9" fmla="*/ 0 h 598"/>
                <a:gd name="T10" fmla="*/ 2147483647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247650</xdr:colOff>
      <xdr:row>7</xdr:row>
      <xdr:rowOff>85725</xdr:rowOff>
    </xdr:from>
    <xdr:to>
      <xdr:col>4</xdr:col>
      <xdr:colOff>104775</xdr:colOff>
      <xdr:row>18</xdr:row>
      <xdr:rowOff>114300</xdr:rowOff>
    </xdr:to>
    <xdr:grpSp>
      <xdr:nvGrpSpPr>
        <xdr:cNvPr id="3930526" name="Group 830"/>
        <xdr:cNvGrpSpPr>
          <a:grpSpLocks/>
        </xdr:cNvGrpSpPr>
      </xdr:nvGrpSpPr>
      <xdr:grpSpPr bwMode="auto">
        <a:xfrm>
          <a:off x="327025" y="1903413"/>
          <a:ext cx="2143125" cy="2124075"/>
          <a:chOff x="32" y="188"/>
          <a:chExt cx="225" cy="225"/>
        </a:xfrm>
      </xdr:grpSpPr>
      <xdr:sp macro="" textlink="">
        <xdr:nvSpPr>
          <xdr:cNvPr id="3930553" name="AutoShape 31"/>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sp>
      <xdr:sp macro="" textlink="">
        <xdr:nvSpPr>
          <xdr:cNvPr id="4913" name="Freeform 32"/>
          <xdr:cNvSpPr>
            <a:spLocks/>
          </xdr:cNvSpPr>
        </xdr:nvSpPr>
        <xdr:spPr bwMode="gray">
          <a:xfrm>
            <a:off x="42" y="197"/>
            <a:ext cx="50" cy="33"/>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285750</xdr:colOff>
      <xdr:row>14</xdr:row>
      <xdr:rowOff>57150</xdr:rowOff>
    </xdr:from>
    <xdr:to>
      <xdr:col>11</xdr:col>
      <xdr:colOff>152400</xdr:colOff>
      <xdr:row>16</xdr:row>
      <xdr:rowOff>85725</xdr:rowOff>
    </xdr:to>
    <xdr:grpSp>
      <xdr:nvGrpSpPr>
        <xdr:cNvPr id="3930527" name="Group 826"/>
        <xdr:cNvGrpSpPr>
          <a:grpSpLocks/>
        </xdr:cNvGrpSpPr>
      </xdr:nvGrpSpPr>
      <xdr:grpSpPr bwMode="auto">
        <a:xfrm>
          <a:off x="5699125" y="3208338"/>
          <a:ext cx="1501775" cy="409575"/>
          <a:chOff x="578" y="328"/>
          <a:chExt cx="158" cy="43"/>
        </a:xfrm>
      </xdr:grpSpPr>
      <xdr:sp macro="" textlink="">
        <xdr:nvSpPr>
          <xdr:cNvPr id="3930549" name="AutoShape 30"/>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50" name="Group 823"/>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10"/>
            </xdr:cNvPr>
            <xdr:cNvSpPr>
              <a:spLocks noChangeArrowheads="1"/>
            </xdr:cNvSpPr>
          </xdr:nvSpPr>
          <xdr:spPr bwMode="gray">
            <a:xfrm>
              <a:off x="582" y="333"/>
              <a:ext cx="151" cy="35"/>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ru-RU" sz="1000" b="0" i="0" strike="noStrike">
                  <a:solidFill>
                    <a:srgbClr val="000000"/>
                  </a:solidFill>
                  <a:latin typeface="Arial"/>
                  <a:cs typeface="Arial"/>
                </a:rPr>
                <a:t>Действия</a:t>
              </a:r>
              <a:endParaRPr lang="en-ZA" sz="1000" b="0" i="0" strike="noStrike">
                <a:solidFill>
                  <a:srgbClr val="000000"/>
                </a:solidFill>
                <a:latin typeface="Arial"/>
                <a:cs typeface="Arial"/>
              </a:endParaRPr>
            </a:p>
          </xdr:txBody>
        </xdr:sp>
        <xdr:sp macro="" textlink="">
          <xdr:nvSpPr>
            <xdr:cNvPr id="3930552" name="Freeform 32"/>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1</xdr:col>
      <xdr:colOff>514350</xdr:colOff>
      <xdr:row>15</xdr:row>
      <xdr:rowOff>133350</xdr:rowOff>
    </xdr:from>
    <xdr:to>
      <xdr:col>3</xdr:col>
      <xdr:colOff>495300</xdr:colOff>
      <xdr:row>17</xdr:row>
      <xdr:rowOff>95250</xdr:rowOff>
    </xdr:to>
    <xdr:grpSp>
      <xdr:nvGrpSpPr>
        <xdr:cNvPr id="3930528" name="Group 831"/>
        <xdr:cNvGrpSpPr>
          <a:grpSpLocks/>
        </xdr:cNvGrpSpPr>
      </xdr:nvGrpSpPr>
      <xdr:grpSpPr bwMode="auto">
        <a:xfrm>
          <a:off x="593725" y="3475038"/>
          <a:ext cx="1504950" cy="342900"/>
          <a:chOff x="56" y="259"/>
          <a:chExt cx="158" cy="40"/>
        </a:xfrm>
      </xdr:grpSpPr>
      <xdr:sp macro="" textlink="">
        <xdr:nvSpPr>
          <xdr:cNvPr id="3930545" name="AutoShape 30"/>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6" name="11 Grupo"/>
          <xdr:cNvGrpSpPr>
            <a:grpSpLocks/>
          </xdr:cNvGrpSpPr>
        </xdr:nvGrpSpPr>
        <xdr:grpSpPr bwMode="auto">
          <a:xfrm>
            <a:off x="60" y="263"/>
            <a:ext cx="151" cy="32"/>
            <a:chOff x="1104968" y="2771584"/>
            <a:chExt cx="3605494" cy="566957"/>
          </a:xfrm>
        </xdr:grpSpPr>
        <xdr:sp macro="" textlink="">
          <xdr:nvSpPr>
            <xdr:cNvPr id="9" name="AutoShape 31">
              <a:hlinkClick xmlns:r="http://schemas.openxmlformats.org/officeDocument/2006/relationships" r:id="rId11"/>
            </xdr:cNvPr>
            <xdr:cNvSpPr>
              <a:spLocks noChangeArrowheads="1"/>
            </xdr:cNvSpPr>
          </xdr:nvSpPr>
          <xdr:spPr bwMode="gray">
            <a:xfrm>
              <a:off x="1104968" y="2779458"/>
              <a:ext cx="3605494" cy="551208"/>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Сведения о гранте</a:t>
              </a:r>
            </a:p>
          </xdr:txBody>
        </xdr:sp>
        <xdr:sp macro="" textlink="">
          <xdr:nvSpPr>
            <xdr:cNvPr id="10" name="Freeform 32"/>
            <xdr:cNvSpPr>
              <a:spLocks/>
            </xdr:cNvSpPr>
          </xdr:nvSpPr>
          <xdr:spPr bwMode="gray">
            <a:xfrm>
              <a:off x="1152723" y="2818830"/>
              <a:ext cx="358162" cy="275604"/>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10</xdr:row>
      <xdr:rowOff>28575</xdr:rowOff>
    </xdr:from>
    <xdr:to>
      <xdr:col>3</xdr:col>
      <xdr:colOff>495300</xdr:colOff>
      <xdr:row>12</xdr:row>
      <xdr:rowOff>19050</xdr:rowOff>
    </xdr:to>
    <xdr:grpSp>
      <xdr:nvGrpSpPr>
        <xdr:cNvPr id="3930529" name="37 Grupo">
          <a:hlinkClick xmlns:r="http://schemas.openxmlformats.org/officeDocument/2006/relationships" r:id="rId12"/>
        </xdr:cNvPr>
        <xdr:cNvGrpSpPr>
          <a:grpSpLocks/>
        </xdr:cNvGrpSpPr>
      </xdr:nvGrpSpPr>
      <xdr:grpSpPr bwMode="auto">
        <a:xfrm>
          <a:off x="593725" y="2417763"/>
          <a:ext cx="1504950" cy="371475"/>
          <a:chOff x="1343025" y="2428876"/>
          <a:chExt cx="3240982" cy="617274"/>
        </a:xfrm>
      </xdr:grpSpPr>
      <xdr:sp macro="" textlink="">
        <xdr:nvSpPr>
          <xdr:cNvPr id="3930541"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42" name="13 Grupo"/>
          <xdr:cNvGrpSpPr>
            <a:grpSpLocks/>
          </xdr:cNvGrpSpPr>
        </xdr:nvGrpSpPr>
        <xdr:grpSpPr bwMode="auto">
          <a:xfrm>
            <a:off x="1419283" y="2495353"/>
            <a:ext cx="3097998" cy="503316"/>
            <a:chOff x="1104968" y="2771552"/>
            <a:chExt cx="3605494" cy="566957"/>
          </a:xfrm>
        </xdr:grpSpPr>
        <xdr:sp macro="" textlink="">
          <xdr:nvSpPr>
            <xdr:cNvPr id="3" name="AutoShape 31"/>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Показатели</a:t>
              </a:r>
            </a:p>
          </xdr:txBody>
        </xdr:sp>
        <xdr:sp macro="" textlink="">
          <xdr:nvSpPr>
            <xdr:cNvPr id="4"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514350</xdr:colOff>
      <xdr:row>12</xdr:row>
      <xdr:rowOff>180975</xdr:rowOff>
    </xdr:from>
    <xdr:to>
      <xdr:col>3</xdr:col>
      <xdr:colOff>495300</xdr:colOff>
      <xdr:row>14</xdr:row>
      <xdr:rowOff>171450</xdr:rowOff>
    </xdr:to>
    <xdr:grpSp>
      <xdr:nvGrpSpPr>
        <xdr:cNvPr id="3930530" name="37 Grupo">
          <a:hlinkClick xmlns:r="http://schemas.openxmlformats.org/officeDocument/2006/relationships" r:id="rId13"/>
        </xdr:cNvPr>
        <xdr:cNvGrpSpPr>
          <a:grpSpLocks/>
        </xdr:cNvGrpSpPr>
      </xdr:nvGrpSpPr>
      <xdr:grpSpPr bwMode="auto">
        <a:xfrm>
          <a:off x="593725" y="2951163"/>
          <a:ext cx="1504950" cy="371475"/>
          <a:chOff x="1343025" y="2428876"/>
          <a:chExt cx="3240982" cy="617274"/>
        </a:xfrm>
      </xdr:grpSpPr>
      <xdr:sp macro="" textlink="">
        <xdr:nvSpPr>
          <xdr:cNvPr id="3930537" name="AutoShape 30"/>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dist="135003" dir="2928844" algn="ctr" rotWithShape="0">
              <a:srgbClr val="000000">
                <a:alpha val="50000"/>
              </a:srgbClr>
            </a:outerShdw>
          </a:effectLst>
        </xdr:spPr>
      </xdr:sp>
      <xdr:grpSp>
        <xdr:nvGrpSpPr>
          <xdr:cNvPr id="3930538" name="13 Grupo"/>
          <xdr:cNvGrpSpPr>
            <a:grpSpLocks/>
          </xdr:cNvGrpSpPr>
        </xdr:nvGrpSpPr>
        <xdr:grpSpPr bwMode="auto">
          <a:xfrm>
            <a:off x="1419283" y="2495353"/>
            <a:ext cx="3097998" cy="503316"/>
            <a:chOff x="1104968" y="2771552"/>
            <a:chExt cx="3605494" cy="566957"/>
          </a:xfrm>
        </xdr:grpSpPr>
        <xdr:sp macro="" textlink="">
          <xdr:nvSpPr>
            <xdr:cNvPr id="14" name="AutoShape 31">
              <a:hlinkClick xmlns:r="http://schemas.openxmlformats.org/officeDocument/2006/relationships" r:id="rId14"/>
            </xdr:cNvPr>
            <xdr:cNvSpPr>
              <a:spLocks noChangeArrowheads="1"/>
            </xdr:cNvSpPr>
          </xdr:nvSpPr>
          <xdr:spPr bwMode="gray">
            <a:xfrm>
              <a:off x="1111710" y="2767984"/>
              <a:ext cx="3604792" cy="570523"/>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az-Cyrl-AZ" sz="1000" b="0" i="0" u="none" strike="noStrike" baseline="0">
                  <a:solidFill>
                    <a:srgbClr val="FFFFFF"/>
                  </a:solidFill>
                  <a:latin typeface="Arial"/>
                  <a:cs typeface="Arial"/>
                </a:rPr>
                <a:t>Ввод данных</a:t>
              </a:r>
            </a:p>
          </xdr:txBody>
        </xdr:sp>
        <xdr:sp macro="" textlink="">
          <xdr:nvSpPr>
            <xdr:cNvPr id="15" name="Freeform 32"/>
            <xdr:cNvSpPr>
              <a:spLocks/>
            </xdr:cNvSpPr>
          </xdr:nvSpPr>
          <xdr:spPr bwMode="gray">
            <a:xfrm>
              <a:off x="1159456" y="2803642"/>
              <a:ext cx="358092" cy="303090"/>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257175</xdr:colOff>
      <xdr:row>7</xdr:row>
      <xdr:rowOff>66675</xdr:rowOff>
    </xdr:from>
    <xdr:to>
      <xdr:col>4</xdr:col>
      <xdr:colOff>104775</xdr:colOff>
      <xdr:row>9</xdr:row>
      <xdr:rowOff>133350</xdr:rowOff>
    </xdr:to>
    <xdr:pic>
      <xdr:nvPicPr>
        <xdr:cNvPr id="3930531" name="Picture 2012"/>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333375" y="1876425"/>
          <a:ext cx="21336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7</xdr:row>
      <xdr:rowOff>85725</xdr:rowOff>
    </xdr:from>
    <xdr:to>
      <xdr:col>4</xdr:col>
      <xdr:colOff>57150</xdr:colOff>
      <xdr:row>9</xdr:row>
      <xdr:rowOff>95250</xdr:rowOff>
    </xdr:to>
    <xdr:sp macro="" textlink="">
      <xdr:nvSpPr>
        <xdr:cNvPr id="955357" name="Text Box 2013"/>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az-Cyrl-AZ" sz="1200" b="0" i="0" u="none" strike="noStrike" baseline="0">
              <a:solidFill>
                <a:srgbClr val="000000"/>
              </a:solidFill>
              <a:latin typeface="Arial"/>
              <a:cs typeface="Arial"/>
            </a:rPr>
            <a:t>Информация о гранте</a:t>
          </a:r>
          <a:endParaRPr lang="az-Cyrl-AZ" sz="1800" b="0" i="0" u="none" strike="noStrike" baseline="0">
            <a:solidFill>
              <a:srgbClr val="000000"/>
            </a:solidFill>
            <a:latin typeface="Arial"/>
            <a:cs typeface="Arial"/>
          </a:endParaRPr>
        </a:p>
        <a:p>
          <a:pPr algn="ctr" rtl="0">
            <a:defRPr sz="1000"/>
          </a:pPr>
          <a:endParaRPr lang="az-Cyrl-AZ" sz="1800" b="0" i="0" u="none" strike="noStrike" baseline="0">
            <a:solidFill>
              <a:srgbClr val="000000"/>
            </a:solidFill>
            <a:latin typeface="Arial"/>
            <a:cs typeface="Arial"/>
          </a:endParaRPr>
        </a:p>
      </xdr:txBody>
    </xdr:sp>
    <xdr:clientData/>
  </xdr:twoCellAnchor>
  <xdr:twoCellAnchor editAs="oneCell">
    <xdr:from>
      <xdr:col>4</xdr:col>
      <xdr:colOff>247650</xdr:colOff>
      <xdr:row>7</xdr:row>
      <xdr:rowOff>66675</xdr:rowOff>
    </xdr:from>
    <xdr:to>
      <xdr:col>7</xdr:col>
      <xdr:colOff>561975</xdr:colOff>
      <xdr:row>9</xdr:row>
      <xdr:rowOff>133350</xdr:rowOff>
    </xdr:to>
    <xdr:pic>
      <xdr:nvPicPr>
        <xdr:cNvPr id="3930533" name="Picture 2016"/>
        <xdr:cNvPicPr>
          <a:picLocks noChangeAspect="1" noChangeArrowheads="1"/>
        </xdr:cNvPicPr>
      </xdr:nvPicPr>
      <xdr:blipFill>
        <a:blip xmlns:r="http://schemas.openxmlformats.org/officeDocument/2006/relationships" r:embed="rId16" cstate="print">
          <a:extLst>
            <a:ext uri="{28A0092B-C50C-407E-A947-70E740481C1C}">
              <a14:useLocalDpi xmlns:a14="http://schemas.microsoft.com/office/drawing/2010/main" val="0"/>
            </a:ext>
          </a:extLst>
        </a:blip>
        <a:srcRect/>
        <a:stretch>
          <a:fillRect/>
        </a:stretch>
      </xdr:blipFill>
      <xdr:spPr bwMode="auto">
        <a:xfrm>
          <a:off x="2609850" y="1876425"/>
          <a:ext cx="26003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590550</xdr:colOff>
      <xdr:row>7</xdr:row>
      <xdr:rowOff>95250</xdr:rowOff>
    </xdr:from>
    <xdr:to>
      <xdr:col>7</xdr:col>
      <xdr:colOff>295275</xdr:colOff>
      <xdr:row>9</xdr:row>
      <xdr:rowOff>104775</xdr:rowOff>
    </xdr:to>
    <xdr:sp macro="" textlink="">
      <xdr:nvSpPr>
        <xdr:cNvPr id="955361" name="Text Box 2017"/>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Показатели</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twoCellAnchor editAs="oneCell">
    <xdr:from>
      <xdr:col>7</xdr:col>
      <xdr:colOff>733425</xdr:colOff>
      <xdr:row>7</xdr:row>
      <xdr:rowOff>76200</xdr:rowOff>
    </xdr:from>
    <xdr:to>
      <xdr:col>11</xdr:col>
      <xdr:colOff>495300</xdr:colOff>
      <xdr:row>9</xdr:row>
      <xdr:rowOff>133350</xdr:rowOff>
    </xdr:to>
    <xdr:pic>
      <xdr:nvPicPr>
        <xdr:cNvPr id="3930535" name="Picture 2018"/>
        <xdr:cNvPicPr>
          <a:picLocks noChangeAspect="1" noChangeArrowheads="1"/>
        </xdr:cNvPicPr>
      </xdr:nvPicPr>
      <xdr:blipFill>
        <a:blip xmlns:r="http://schemas.openxmlformats.org/officeDocument/2006/relationships" r:embed="rId17" cstate="print">
          <a:extLst>
            <a:ext uri="{28A0092B-C50C-407E-A947-70E740481C1C}">
              <a14:useLocalDpi xmlns:a14="http://schemas.microsoft.com/office/drawing/2010/main" val="0"/>
            </a:ext>
          </a:extLst>
        </a:blip>
        <a:srcRect/>
        <a:stretch>
          <a:fillRect/>
        </a:stretch>
      </xdr:blipFill>
      <xdr:spPr bwMode="auto">
        <a:xfrm>
          <a:off x="5381625" y="1885950"/>
          <a:ext cx="2162175"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57150</xdr:colOff>
      <xdr:row>7</xdr:row>
      <xdr:rowOff>95250</xdr:rowOff>
    </xdr:from>
    <xdr:to>
      <xdr:col>11</xdr:col>
      <xdr:colOff>409575</xdr:colOff>
      <xdr:row>9</xdr:row>
      <xdr:rowOff>104775</xdr:rowOff>
    </xdr:to>
    <xdr:sp macro="" textlink="">
      <xdr:nvSpPr>
        <xdr:cNvPr id="955363" name="Text Box 2019"/>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defRPr sz="1000"/>
          </a:pPr>
          <a:r>
            <a:rPr lang="ru-RU" sz="1200" b="0" i="0" strike="noStrike">
              <a:solidFill>
                <a:srgbClr val="000000"/>
              </a:solidFill>
              <a:latin typeface="Arial"/>
              <a:cs typeface="Arial"/>
            </a:rPr>
            <a:t>Отчеты</a:t>
          </a:r>
          <a:endParaRPr lang="en-US" sz="1800" b="0" i="0" strike="noStrike">
            <a:solidFill>
              <a:srgbClr val="000000"/>
            </a:solidFill>
            <a:latin typeface="Arial"/>
            <a:cs typeface="Arial"/>
          </a:endParaRPr>
        </a:p>
        <a:p>
          <a:pPr algn="ctr" rtl="0">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1</xdr:col>
      <xdr:colOff>1123950</xdr:colOff>
      <xdr:row>1</xdr:row>
      <xdr:rowOff>0</xdr:rowOff>
    </xdr:to>
    <xdr:sp macro="" textlink="">
      <xdr:nvSpPr>
        <xdr:cNvPr id="54346" name="AutoShape 50">
          <a:hlinkClick xmlns:r="http://schemas.openxmlformats.org/officeDocument/2006/relationships" r:id="rId1"/>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942975</xdr:colOff>
      <xdr:row>1</xdr:row>
      <xdr:rowOff>9525</xdr:rowOff>
    </xdr:to>
    <xdr:sp macro="" textlink="">
      <xdr:nvSpPr>
        <xdr:cNvPr id="6445" name="AutoShape 50">
          <a:hlinkClick xmlns:r="http://schemas.openxmlformats.org/officeDocument/2006/relationships" r:id="rId1"/>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3</xdr:col>
      <xdr:colOff>38100</xdr:colOff>
      <xdr:row>55</xdr:row>
      <xdr:rowOff>144991</xdr:rowOff>
    </xdr:from>
    <xdr:to>
      <xdr:col>3</xdr:col>
      <xdr:colOff>885825</xdr:colOff>
      <xdr:row>55</xdr:row>
      <xdr:rowOff>144991</xdr:rowOff>
    </xdr:to>
    <xdr:cxnSp macro="">
      <xdr:nvCxnSpPr>
        <xdr:cNvPr id="7137" name="AutoShape 101"/>
        <xdr:cNvCxnSpPr>
          <a:cxnSpLocks noChangeShapeType="1"/>
        </xdr:cNvCxnSpPr>
      </xdr:nvCxnSpPr>
      <xdr:spPr bwMode="auto">
        <a:xfrm flipH="1">
          <a:off x="6684433" y="7405158"/>
          <a:ext cx="847725"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11</xdr:col>
      <xdr:colOff>405342</xdr:colOff>
      <xdr:row>34</xdr:row>
      <xdr:rowOff>48683</xdr:rowOff>
    </xdr:from>
    <xdr:to>
      <xdr:col>11</xdr:col>
      <xdr:colOff>414867</xdr:colOff>
      <xdr:row>55</xdr:row>
      <xdr:rowOff>10583</xdr:rowOff>
    </xdr:to>
    <xdr:cxnSp macro="">
      <xdr:nvCxnSpPr>
        <xdr:cNvPr id="7138" name="Straight Arrow Connector 9"/>
        <xdr:cNvCxnSpPr>
          <a:cxnSpLocks noChangeShapeType="1"/>
        </xdr:cNvCxnSpPr>
      </xdr:nvCxnSpPr>
      <xdr:spPr bwMode="auto">
        <a:xfrm flipH="1">
          <a:off x="15550092" y="5329766"/>
          <a:ext cx="9525" cy="1940984"/>
        </a:xfrm>
        <a:prstGeom prst="straightConnector1">
          <a:avLst/>
        </a:prstGeom>
        <a:noFill/>
        <a:ln w="9525" algn="ctr">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200025</xdr:colOff>
      <xdr:row>2</xdr:row>
      <xdr:rowOff>0</xdr:rowOff>
    </xdr:from>
    <xdr:to>
      <xdr:col>0</xdr:col>
      <xdr:colOff>1181100</xdr:colOff>
      <xdr:row>2</xdr:row>
      <xdr:rowOff>447675</xdr:rowOff>
    </xdr:to>
    <xdr:sp macro="" textlink="">
      <xdr:nvSpPr>
        <xdr:cNvPr id="3189" name="Rectangle 117">
          <a:hlinkClick xmlns:r="http://schemas.openxmlformats.org/officeDocument/2006/relationships" r:id="rId1"/>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defRPr sz="1000"/>
          </a:pPr>
          <a:r>
            <a:rPr lang="en-ZA" sz="900" b="0" i="0" strike="noStrike">
              <a:solidFill>
                <a:srgbClr val="000000"/>
              </a:solidFill>
              <a:latin typeface="Calibri"/>
            </a:rPr>
            <a:t>http://www.crwflags.com/fotw/flags/country.html</a:t>
          </a:r>
        </a:p>
      </xdr:txBody>
    </xdr:sp>
    <xdr:clientData/>
  </xdr:twoCellAnchor>
  <xdr:twoCellAnchor>
    <xdr:from>
      <xdr:col>0</xdr:col>
      <xdr:colOff>38100</xdr:colOff>
      <xdr:row>0</xdr:row>
      <xdr:rowOff>19050</xdr:rowOff>
    </xdr:from>
    <xdr:to>
      <xdr:col>0</xdr:col>
      <xdr:colOff>1114425</xdr:colOff>
      <xdr:row>1</xdr:row>
      <xdr:rowOff>85725</xdr:rowOff>
    </xdr:to>
    <xdr:sp macro="" textlink="">
      <xdr:nvSpPr>
        <xdr:cNvPr id="3455" name="AutoShape 50">
          <a:hlinkClick xmlns:r="http://schemas.openxmlformats.org/officeDocument/2006/relationships" r:id="rId2"/>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19050</xdr:colOff>
      <xdr:row>9</xdr:row>
      <xdr:rowOff>95250</xdr:rowOff>
    </xdr:from>
    <xdr:to>
      <xdr:col>6</xdr:col>
      <xdr:colOff>19050</xdr:colOff>
      <xdr:row>20</xdr:row>
      <xdr:rowOff>180975</xdr:rowOff>
    </xdr:to>
    <xdr:graphicFrame macro="">
      <xdr:nvGraphicFramePr>
        <xdr:cNvPr id="2854332" name="Chart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38100</xdr:colOff>
      <xdr:row>0</xdr:row>
      <xdr:rowOff>28575</xdr:rowOff>
    </xdr:from>
    <xdr:to>
      <xdr:col>1</xdr:col>
      <xdr:colOff>876300</xdr:colOff>
      <xdr:row>0</xdr:row>
      <xdr:rowOff>361950</xdr:rowOff>
    </xdr:to>
    <xdr:sp macro="" textlink="">
      <xdr:nvSpPr>
        <xdr:cNvPr id="7519" name="AutoShape 50">
          <a:hlinkClick xmlns:r="http://schemas.openxmlformats.org/officeDocument/2006/relationships" r:id="rId2"/>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0</xdr:colOff>
      <xdr:row>23</xdr:row>
      <xdr:rowOff>0</xdr:rowOff>
    </xdr:from>
    <xdr:to>
      <xdr:col>6</xdr:col>
      <xdr:colOff>57150</xdr:colOff>
      <xdr:row>32</xdr:row>
      <xdr:rowOff>47625</xdr:rowOff>
    </xdr:to>
    <xdr:graphicFrame macro="">
      <xdr:nvGraphicFramePr>
        <xdr:cNvPr id="2854334"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161925</xdr:colOff>
      <xdr:row>9</xdr:row>
      <xdr:rowOff>66675</xdr:rowOff>
    </xdr:from>
    <xdr:to>
      <xdr:col>13</xdr:col>
      <xdr:colOff>171450</xdr:colOff>
      <xdr:row>20</xdr:row>
      <xdr:rowOff>76200</xdr:rowOff>
    </xdr:to>
    <xdr:graphicFrame macro="">
      <xdr:nvGraphicFramePr>
        <xdr:cNvPr id="2854335"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64477</xdr:colOff>
      <xdr:row>19</xdr:row>
      <xdr:rowOff>133351</xdr:rowOff>
    </xdr:from>
    <xdr:to>
      <xdr:col>13</xdr:col>
      <xdr:colOff>209550</xdr:colOff>
      <xdr:row>20</xdr:row>
      <xdr:rowOff>105509</xdr:rowOff>
    </xdr:to>
    <xdr:grpSp>
      <xdr:nvGrpSpPr>
        <xdr:cNvPr id="2854336" name="Group 6"/>
        <xdr:cNvGrpSpPr>
          <a:grpSpLocks/>
        </xdr:cNvGrpSpPr>
      </xdr:nvGrpSpPr>
      <xdr:grpSpPr bwMode="auto">
        <a:xfrm>
          <a:off x="4761035" y="4346332"/>
          <a:ext cx="3405553" cy="162658"/>
          <a:chOff x="0" y="0"/>
          <a:chExt cx="37352" cy="2842"/>
        </a:xfrm>
      </xdr:grpSpPr>
      <xdr:sp macro="" textlink="">
        <xdr:nvSpPr>
          <xdr:cNvPr id="2854337" name="Rectangle 1"/>
          <xdr:cNvSpPr>
            <a:spLocks noChangeArrowheads="1"/>
          </xdr:cNvSpPr>
        </xdr:nvSpPr>
        <xdr:spPr bwMode="auto">
          <a:xfrm>
            <a:off x="0" y="603"/>
            <a:ext cx="1639" cy="1726"/>
          </a:xfrm>
          <a:prstGeom prst="rect">
            <a:avLst/>
          </a:prstGeom>
          <a:solidFill>
            <a:srgbClr val="AEC9E4">
              <a:alpha val="94116"/>
            </a:srgbClr>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31" name="Rectangle 3"/>
          <xdr:cNvSpPr>
            <a:spLocks noChangeArrowheads="1"/>
          </xdr:cNvSpPr>
        </xdr:nvSpPr>
        <xdr:spPr bwMode="auto">
          <a:xfrm>
            <a:off x="2393"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Текущий отчетный период</a:t>
            </a:r>
          </a:p>
        </xdr:txBody>
      </xdr:sp>
      <xdr:sp macro="" textlink="">
        <xdr:nvSpPr>
          <xdr:cNvPr id="2854339" name="Rectangle 4"/>
          <xdr:cNvSpPr>
            <a:spLocks noChangeArrowheads="1"/>
          </xdr:cNvSpPr>
        </xdr:nvSpPr>
        <xdr:spPr bwMode="auto">
          <a:xfrm>
            <a:off x="19150" y="776"/>
            <a:ext cx="1639" cy="1725"/>
          </a:xfrm>
          <a:prstGeom prst="rect">
            <a:avLst/>
          </a:prstGeom>
          <a:solidFill>
            <a:srgbClr val="005CB8"/>
          </a:solidFill>
          <a:ln>
            <a:noFill/>
          </a:ln>
          <a:extLst>
            <a:ext uri="{91240B29-F687-4F45-9708-019B960494DF}">
              <a14:hiddenLine xmlns:a14="http://schemas.microsoft.com/office/drawing/2010/main" w="25400">
                <a:solidFill>
                  <a:srgbClr val="000000"/>
                </a:solidFill>
                <a:miter lim="800000"/>
                <a:headEnd/>
                <a:tailEnd/>
              </a14:hiddenLine>
            </a:ext>
          </a:extLst>
        </xdr:spPr>
      </xdr:sp>
      <xdr:sp macro="" textlink="">
        <xdr:nvSpPr>
          <xdr:cNvPr id="2854229" name="Rectangle 5"/>
          <xdr:cNvSpPr>
            <a:spLocks noChangeArrowheads="1"/>
          </xdr:cNvSpPr>
        </xdr:nvSpPr>
        <xdr:spPr bwMode="auto">
          <a:xfrm>
            <a:off x="21537" y="0"/>
            <a:ext cx="15815" cy="2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25400">
                <a:solidFill>
                  <a:srgbClr val="000000"/>
                </a:solidFill>
                <a:miter lim="800000"/>
                <a:headEnd/>
                <a:tailEnd/>
              </a14:hiddenLine>
            </a:ext>
          </a:extLst>
        </xdr:spPr>
        <xdr:txBody>
          <a:bodyPr vertOverflow="clip" wrap="square" lIns="36000" tIns="36000" rIns="36000" bIns="36000" anchor="t" upright="1"/>
          <a:lstStyle/>
          <a:p>
            <a:pPr algn="l" rtl="0">
              <a:defRPr sz="1000"/>
            </a:pPr>
            <a:r>
              <a:rPr lang="ru-RU" sz="800" b="0" i="0" u="none" strike="noStrike" baseline="0">
                <a:solidFill>
                  <a:srgbClr val="000000"/>
                </a:solidFill>
                <a:latin typeface="Calibri"/>
                <a:cs typeface="Calibri"/>
              </a:rPr>
              <a:t>До отчетного периода</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9525</xdr:colOff>
      <xdr:row>20</xdr:row>
      <xdr:rowOff>19052</xdr:rowOff>
    </xdr:from>
    <xdr:to>
      <xdr:col>13</xdr:col>
      <xdr:colOff>0</xdr:colOff>
      <xdr:row>24</xdr:row>
      <xdr:rowOff>247651</xdr:rowOff>
    </xdr:to>
    <xdr:graphicFrame macro="">
      <xdr:nvGraphicFramePr>
        <xdr:cNvPr id="2870841" name="Chart 105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27</xdr:row>
      <xdr:rowOff>47625</xdr:rowOff>
    </xdr:from>
    <xdr:to>
      <xdr:col>5</xdr:col>
      <xdr:colOff>1123950</xdr:colOff>
      <xdr:row>33</xdr:row>
      <xdr:rowOff>0</xdr:rowOff>
    </xdr:to>
    <xdr:graphicFrame macro="">
      <xdr:nvGraphicFramePr>
        <xdr:cNvPr id="2870842" name="Chart 109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47625</xdr:colOff>
      <xdr:row>0</xdr:row>
      <xdr:rowOff>19050</xdr:rowOff>
    </xdr:from>
    <xdr:to>
      <xdr:col>1</xdr:col>
      <xdr:colOff>904875</xdr:colOff>
      <xdr:row>0</xdr:row>
      <xdr:rowOff>352425</xdr:rowOff>
    </xdr:to>
    <xdr:sp macro="" textlink="">
      <xdr:nvSpPr>
        <xdr:cNvPr id="14769" name="AutoShape 50">
          <a:hlinkClick xmlns:r="http://schemas.openxmlformats.org/officeDocument/2006/relationships" r:id="rId3"/>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8</xdr:col>
      <xdr:colOff>0</xdr:colOff>
      <xdr:row>8</xdr:row>
      <xdr:rowOff>9526</xdr:rowOff>
    </xdr:from>
    <xdr:to>
      <xdr:col>13</xdr:col>
      <xdr:colOff>0</xdr:colOff>
      <xdr:row>18</xdr:row>
      <xdr:rowOff>28575</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8</xdr:row>
      <xdr:rowOff>0</xdr:rowOff>
    </xdr:from>
    <xdr:to>
      <xdr:col>5</xdr:col>
      <xdr:colOff>1123950</xdr:colOff>
      <xdr:row>18</xdr:row>
      <xdr:rowOff>123825</xdr:rowOff>
    </xdr:to>
    <xdr:graphicFrame macro="">
      <xdr:nvGraphicFramePr>
        <xdr:cNvPr id="10" name="Chart 104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209550</xdr:colOff>
      <xdr:row>20</xdr:row>
      <xdr:rowOff>9524</xdr:rowOff>
    </xdr:from>
    <xdr:to>
      <xdr:col>5</xdr:col>
      <xdr:colOff>1114425</xdr:colOff>
      <xdr:row>24</xdr:row>
      <xdr:rowOff>257174</xdr:rowOff>
    </xdr:to>
    <xdr:graphicFrame macro="">
      <xdr:nvGraphicFramePr>
        <xdr:cNvPr id="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0</xdr:rowOff>
    </xdr:from>
    <xdr:to>
      <xdr:col>1</xdr:col>
      <xdr:colOff>1057275</xdr:colOff>
      <xdr:row>1</xdr:row>
      <xdr:rowOff>0</xdr:rowOff>
    </xdr:to>
    <xdr:sp macro="" textlink="">
      <xdr:nvSpPr>
        <xdr:cNvPr id="21885" name="AutoShape 50">
          <a:hlinkClick xmlns:r="http://schemas.openxmlformats.org/officeDocument/2006/relationships" r:id="rId1"/>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twoCellAnchor>
    <xdr:from>
      <xdr:col>0</xdr:col>
      <xdr:colOff>219075</xdr:colOff>
      <xdr:row>8</xdr:row>
      <xdr:rowOff>1724025</xdr:rowOff>
    </xdr:from>
    <xdr:to>
      <xdr:col>4</xdr:col>
      <xdr:colOff>419099</xdr:colOff>
      <xdr:row>18</xdr:row>
      <xdr:rowOff>9525</xdr:rowOff>
    </xdr:to>
    <xdr:graphicFrame macro="">
      <xdr:nvGraphicFramePr>
        <xdr:cNvPr id="9"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419100</xdr:colOff>
      <xdr:row>8</xdr:row>
      <xdr:rowOff>1702777</xdr:rowOff>
    </xdr:from>
    <xdr:to>
      <xdr:col>11</xdr:col>
      <xdr:colOff>116584</xdr:colOff>
      <xdr:row>18</xdr:row>
      <xdr:rowOff>0</xdr:rowOff>
    </xdr:to>
    <xdr:graphicFrame macro="">
      <xdr:nvGraphicFramePr>
        <xdr:cNvPr id="10"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104775</xdr:colOff>
      <xdr:row>8</xdr:row>
      <xdr:rowOff>1724026</xdr:rowOff>
    </xdr:from>
    <xdr:to>
      <xdr:col>16</xdr:col>
      <xdr:colOff>1546972</xdr:colOff>
      <xdr:row>18</xdr:row>
      <xdr:rowOff>0</xdr:rowOff>
    </xdr:to>
    <xdr:graphicFrame macro="">
      <xdr:nvGraphicFramePr>
        <xdr:cNvPr id="12"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38100</xdr:colOff>
      <xdr:row>39</xdr:row>
      <xdr:rowOff>21532</xdr:rowOff>
    </xdr:from>
    <xdr:to>
      <xdr:col>4</xdr:col>
      <xdr:colOff>522755</xdr:colOff>
      <xdr:row>48</xdr:row>
      <xdr:rowOff>21939</xdr:rowOff>
    </xdr:to>
    <xdr:graphicFrame macro="">
      <xdr:nvGraphicFramePr>
        <xdr:cNvPr id="16" name="Диаграмма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533961</xdr:colOff>
      <xdr:row>39</xdr:row>
      <xdr:rowOff>9525</xdr:rowOff>
    </xdr:from>
    <xdr:to>
      <xdr:col>10</xdr:col>
      <xdr:colOff>686922</xdr:colOff>
      <xdr:row>48</xdr:row>
      <xdr:rowOff>38100</xdr:rowOff>
    </xdr:to>
    <xdr:graphicFrame macro="">
      <xdr:nvGraphicFramePr>
        <xdr:cNvPr id="17"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684519</xdr:colOff>
      <xdr:row>39</xdr:row>
      <xdr:rowOff>11926</xdr:rowOff>
    </xdr:from>
    <xdr:to>
      <xdr:col>16</xdr:col>
      <xdr:colOff>1541930</xdr:colOff>
      <xdr:row>48</xdr:row>
      <xdr:rowOff>38535</xdr:rowOff>
    </xdr:to>
    <xdr:graphicFrame macro="">
      <xdr:nvGraphicFramePr>
        <xdr:cNvPr id="18" name="Диаграмма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85725</xdr:colOff>
      <xdr:row>20</xdr:row>
      <xdr:rowOff>0</xdr:rowOff>
    </xdr:to>
    <xdr:grpSp>
      <xdr:nvGrpSpPr>
        <xdr:cNvPr id="3435135" name="Group 41"/>
        <xdr:cNvGrpSpPr>
          <a:grpSpLocks/>
        </xdr:cNvGrpSpPr>
      </xdr:nvGrpSpPr>
      <xdr:grpSpPr bwMode="auto">
        <a:xfrm>
          <a:off x="5556250" y="5577417"/>
          <a:ext cx="85725" cy="0"/>
          <a:chOff x="595" y="540"/>
          <a:chExt cx="9" cy="9"/>
        </a:xfrm>
      </xdr:grpSpPr>
      <xdr:sp macro="" textlink="">
        <xdr:nvSpPr>
          <xdr:cNvPr id="3435146"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7"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8</xdr:col>
      <xdr:colOff>981075</xdr:colOff>
      <xdr:row>20</xdr:row>
      <xdr:rowOff>0</xdr:rowOff>
    </xdr:from>
    <xdr:to>
      <xdr:col>9</xdr:col>
      <xdr:colOff>9525</xdr:colOff>
      <xdr:row>20</xdr:row>
      <xdr:rowOff>0</xdr:rowOff>
    </xdr:to>
    <xdr:grpSp>
      <xdr:nvGrpSpPr>
        <xdr:cNvPr id="3435136" name="Group 44"/>
        <xdr:cNvGrpSpPr>
          <a:grpSpLocks/>
        </xdr:cNvGrpSpPr>
      </xdr:nvGrpSpPr>
      <xdr:grpSpPr bwMode="auto">
        <a:xfrm>
          <a:off x="6537325" y="5577417"/>
          <a:ext cx="86783" cy="0"/>
          <a:chOff x="698" y="540"/>
          <a:chExt cx="9" cy="9"/>
        </a:xfrm>
      </xdr:grpSpPr>
      <xdr:sp macro="" textlink="">
        <xdr:nvSpPr>
          <xdr:cNvPr id="3435144"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5"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6</xdr:col>
      <xdr:colOff>781050</xdr:colOff>
      <xdr:row>20</xdr:row>
      <xdr:rowOff>0</xdr:rowOff>
    </xdr:from>
    <xdr:to>
      <xdr:col>7</xdr:col>
      <xdr:colOff>0</xdr:colOff>
      <xdr:row>20</xdr:row>
      <xdr:rowOff>0</xdr:rowOff>
    </xdr:to>
    <xdr:grpSp>
      <xdr:nvGrpSpPr>
        <xdr:cNvPr id="3435137" name="Group 47"/>
        <xdr:cNvGrpSpPr>
          <a:grpSpLocks/>
        </xdr:cNvGrpSpPr>
      </xdr:nvGrpSpPr>
      <xdr:grpSpPr bwMode="auto">
        <a:xfrm>
          <a:off x="5183717" y="5577417"/>
          <a:ext cx="86783" cy="0"/>
          <a:chOff x="698" y="540"/>
          <a:chExt cx="9" cy="9"/>
        </a:xfrm>
      </xdr:grpSpPr>
      <xdr:sp macro="" textlink="">
        <xdr:nvSpPr>
          <xdr:cNvPr id="3435142" name="Rectangle 47"/>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3" name="Arc 48"/>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3</xdr:col>
      <xdr:colOff>0</xdr:colOff>
      <xdr:row>20</xdr:row>
      <xdr:rowOff>0</xdr:rowOff>
    </xdr:from>
    <xdr:to>
      <xdr:col>3</xdr:col>
      <xdr:colOff>85725</xdr:colOff>
      <xdr:row>20</xdr:row>
      <xdr:rowOff>0</xdr:rowOff>
    </xdr:to>
    <xdr:grpSp>
      <xdr:nvGrpSpPr>
        <xdr:cNvPr id="3435138" name="Group 50"/>
        <xdr:cNvGrpSpPr>
          <a:grpSpLocks/>
        </xdr:cNvGrpSpPr>
      </xdr:nvGrpSpPr>
      <xdr:grpSpPr bwMode="auto">
        <a:xfrm>
          <a:off x="1439333" y="5577417"/>
          <a:ext cx="85725" cy="0"/>
          <a:chOff x="595" y="540"/>
          <a:chExt cx="9" cy="9"/>
        </a:xfrm>
      </xdr:grpSpPr>
      <xdr:sp macro="" textlink="">
        <xdr:nvSpPr>
          <xdr:cNvPr id="3435140" name="Rectangle 11"/>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435141" name="Arc 12"/>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sp>
    </xdr:grpSp>
    <xdr:clientData/>
  </xdr:twoCellAnchor>
  <xdr:twoCellAnchor>
    <xdr:from>
      <xdr:col>0</xdr:col>
      <xdr:colOff>9525</xdr:colOff>
      <xdr:row>0</xdr:row>
      <xdr:rowOff>76200</xdr:rowOff>
    </xdr:from>
    <xdr:to>
      <xdr:col>1</xdr:col>
      <xdr:colOff>1162050</xdr:colOff>
      <xdr:row>0</xdr:row>
      <xdr:rowOff>419100</xdr:rowOff>
    </xdr:to>
    <xdr:sp macro="" textlink="">
      <xdr:nvSpPr>
        <xdr:cNvPr id="1150121" name="AutoShape 50">
          <a:hlinkClick xmlns:r="http://schemas.openxmlformats.org/officeDocument/2006/relationships" r:id="rId1"/>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518"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38100</xdr:rowOff>
    </xdr:from>
    <xdr:to>
      <xdr:col>1</xdr:col>
      <xdr:colOff>819150</xdr:colOff>
      <xdr:row>0</xdr:row>
      <xdr:rowOff>371475</xdr:rowOff>
    </xdr:to>
    <xdr:sp macro="" textlink="">
      <xdr:nvSpPr>
        <xdr:cNvPr id="33131" name="AutoShape 50">
          <a:hlinkClick xmlns:r="http://schemas.openxmlformats.org/officeDocument/2006/relationships" r:id="rId2"/>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ru-RU" sz="1000" b="0" i="0" strike="noStrike">
              <a:solidFill>
                <a:srgbClr val="000000"/>
              </a:solidFill>
              <a:latin typeface="Calibri"/>
            </a:rPr>
            <a:t>Меню</a:t>
          </a:r>
          <a:endParaRPr lang="en-US" sz="1000" b="0" i="0" strike="noStrike">
            <a:solidFill>
              <a:srgbClr val="000000"/>
            </a:solidFill>
            <a:latin typeface="Calibr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142875</xdr:colOff>
      <xdr:row>1</xdr:row>
      <xdr:rowOff>66675</xdr:rowOff>
    </xdr:from>
    <xdr:to>
      <xdr:col>1</xdr:col>
      <xdr:colOff>123825</xdr:colOff>
      <xdr:row>4</xdr:row>
      <xdr:rowOff>85725</xdr:rowOff>
    </xdr:to>
    <xdr:pic>
      <xdr:nvPicPr>
        <xdr:cNvPr id="9771" name="Picture 2" descr="C:\Documents and Settings\Administrator\My Documents\My Pictures\Prueba.jpg"/>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42875" y="257175"/>
          <a:ext cx="742950" cy="990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ashboard-P1-%20TB_HIV%20(3-4%20&#1082;&#1074;.20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еню"/>
      <sheetName val="Показатели"/>
      <sheetName val="Ввод данных"/>
      <sheetName val="Сведения о гранте"/>
      <sheetName val="Финансирование"/>
      <sheetName val="Управление"/>
      <sheetName val="Программа"/>
      <sheetName val="Рекомендации"/>
      <sheetName val="Действия"/>
      <sheetName val="Установки"/>
      <sheetName val="Акронимы"/>
      <sheetName val="Лист1"/>
    </sheetNames>
    <sheetDataSet>
      <sheetData sheetId="0" refreshError="1"/>
      <sheetData sheetId="1" refreshError="1"/>
      <sheetData sheetId="2">
        <row r="80">
          <cell r="E80" t="str">
            <v>Невыполненные и просроченные</v>
          </cell>
        </row>
        <row r="81">
          <cell r="E81">
            <v>0</v>
          </cell>
        </row>
        <row r="82">
          <cell r="E82">
            <v>0</v>
          </cell>
        </row>
        <row r="83">
          <cell r="E83">
            <v>0</v>
          </cell>
        </row>
        <row r="84">
          <cell r="E84">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ables/tableSingleCells1.xml><?xml version="1.0" encoding="utf-8"?>
<singleXmlCells xmlns="http://schemas.openxmlformats.org/spreadsheetml/2006/main">
  <singleXmlCell id="419" r="B4" connectionId="0">
    <xmlCellPr id="1" uniqueName="1">
      <xmlPr mapId="43" xpath="/ns1:Root/ns1:Country" xmlDataType="string"/>
    </xmlCellPr>
  </singleXmlCell>
  <singleXmlCell id="420" r="B6" connectionId="0">
    <xmlCellPr id="1" uniqueName="1">
      <xmlPr mapId="43" xpath="/ns1:Root/ns1:GrantNumber" xmlDataType="string"/>
    </xmlCellPr>
  </singleXmlCell>
  <singleXmlCell id="421" r="B8" connectionId="0">
    <xmlCellPr id="1" uniqueName="1">
      <xmlPr mapId="43" xpath="/ns1:Root/ns1:PR" xmlDataType="string"/>
    </xmlCellPr>
  </singleXmlCell>
  <singleXmlCell id="422" r="B10" connectionId="0">
    <xmlCellPr id="1" uniqueName="1">
      <xmlPr mapId="43" xpath="/ns1:Root/ns1:StartDate" xmlDataType="dateTime"/>
    </xmlCellPr>
  </singleXmlCell>
  <singleXmlCell id="423" r="B12" connectionId="0">
    <xmlCellPr id="1" uniqueName="1">
      <xmlPr mapId="43" xpath="/ns1:Root/ns1:LatestRating" xmlDataType="string"/>
    </xmlCellPr>
  </singleXmlCell>
  <singleXmlCell id="424" r="F4" connectionId="0">
    <xmlCellPr id="1" uniqueName="1">
      <xmlPr mapId="43" xpath="/ns1:Root/ns1:GranTitle" xmlDataType="string"/>
    </xmlCellPr>
  </singleXmlCell>
  <singleXmlCell id="425" r="F6" connectionId="0">
    <xmlCellPr id="1" uniqueName="1">
      <xmlPr mapId="43" xpath="/ns1:Root/ns1:Componenent" xmlDataType="string"/>
    </xmlCellPr>
  </singleXmlCell>
  <singleXmlCell id="426" r="H6" connectionId="0">
    <xmlCellPr id="1" uniqueName="1">
      <xmlPr mapId="43" xpath="/ns1:Root/ns1:TotalFunding" xmlDataType="double"/>
    </xmlCellPr>
  </singleXmlCell>
  <singleXmlCell id="427" r="F8" connectionId="0">
    <xmlCellPr id="1" uniqueName="1">
      <xmlPr mapId="43" xpath="/ns1:Root/ns1:Round" xmlDataType="string"/>
    </xmlCellPr>
  </singleXmlCell>
  <singleXmlCell id="428" r="H8" connectionId="0">
    <xmlCellPr id="1" uniqueName="1">
      <xmlPr mapId="43" xpath="/ns1:Root/ns1:Phase" xmlDataType="string"/>
    </xmlCellPr>
  </singleXmlCell>
  <singleXmlCell id="429" r="F10" connectionId="0">
    <xmlCellPr id="1" uniqueName="1">
      <xmlPr mapId="43" xpath="/ns1:Root/ns1:LFA" xmlDataType="string"/>
    </xmlCellPr>
  </singleXmlCell>
  <singleXmlCell id="430" r="F12" connectionId="0">
    <xmlCellPr id="1" uniqueName="1">
      <xmlPr mapId="43" xpath="/ns1:Root/ns1:FPM" xmlDataType="string"/>
    </xmlCellPr>
  </singleXmlCell>
  <singleXmlCell id="431" r="B16" connectionId="0">
    <xmlCellPr id="1" uniqueName="1">
      <xmlPr mapId="43" xpath="/ns1:Root/ns1:Period" xmlDataType="string"/>
    </xmlCellPr>
  </singleXmlCell>
  <singleXmlCell id="432" r="D16" connectionId="0">
    <xmlCellPr id="1" uniqueName="1">
      <xmlPr mapId="43" xpath="/ns1:Root/ns1:From" xmlDataType="dateTime"/>
    </xmlCellPr>
  </singleXmlCell>
  <singleXmlCell id="433" r="F16" connectionId="0">
    <xmlCellPr id="1" uniqueName="1">
      <xmlPr mapId="43" xpath="/ns1:Root/ns1:To" xmlDataType="dateTime"/>
    </xmlCellPr>
  </singleXmlCell>
  <singleXmlCell id="434" r="I16" connectionId="0">
    <xmlCellPr id="1" uniqueName="1">
      <xmlPr mapId="43" xpath="/ns1:Root/ns1:DataEntryDate" xmlDataType="dateTime"/>
    </xmlCellPr>
  </singleXmlCell>
  <singleXmlCell id="435" r="C18" connectionId="0">
    <xmlCellPr id="1" uniqueName="1">
      <xmlPr mapId="43" xpath="/ns1:Root/ns1:PreparedBy" xmlDataType="string"/>
    </xmlCellPr>
  </singleXmlCell>
  <singleXmlCell id="436" r="B31" connectionId="0">
    <xmlCellPr id="1" uniqueName="1">
      <xmlPr mapId="43" xpath="/ns1:Root/ns1:F1/ns1:Budget__in____P1" xmlDataType="double"/>
    </xmlCellPr>
  </singleXmlCell>
  <singleXmlCell id="437" r="C31" connectionId="0">
    <xmlCellPr id="1" uniqueName="1">
      <xmlPr mapId="43" xpath="/ns1:Root/ns1:F1/ns1:Budget__in____P2" xmlDataType="double"/>
    </xmlCellPr>
  </singleXmlCell>
  <singleXmlCell id="438" r="D31" connectionId="0">
    <xmlCellPr id="1" uniqueName="1">
      <xmlPr mapId="43" xpath="/ns1:Root/ns1:F1/ns1:Budget__in____P3" xmlDataType="string"/>
    </xmlCellPr>
  </singleXmlCell>
  <singleXmlCell id="439" r="E31" connectionId="0">
    <xmlCellPr id="1" uniqueName="1">
      <xmlPr mapId="43" xpath="/ns1:Root/ns1:F1/ns1:Budget__in____P4" xmlDataType="string"/>
    </xmlCellPr>
  </singleXmlCell>
  <singleXmlCell id="440" r="F31" connectionId="0">
    <xmlCellPr id="1" uniqueName="1">
      <xmlPr mapId="43" xpath="/ns1:Root/ns1:F1/ns1:Budget__in____P5" xmlDataType="string"/>
    </xmlCellPr>
  </singleXmlCell>
  <singleXmlCell id="441" r="G31" connectionId="0">
    <xmlCellPr id="1" uniqueName="1">
      <xmlPr mapId="43" xpath="/ns1:Root/ns1:F1/ns1:Budget__in____P6" xmlDataType="string"/>
    </xmlCellPr>
  </singleXmlCell>
  <singleXmlCell id="442" r="H31" connectionId="0">
    <xmlCellPr id="1" uniqueName="1">
      <xmlPr mapId="43" xpath="/ns1:Root/ns1:F1/ns1:Budget__in____P7" xmlDataType="string"/>
    </xmlCellPr>
  </singleXmlCell>
  <singleXmlCell id="443" r="I31" connectionId="0">
    <xmlCellPr id="1" uniqueName="1">
      <xmlPr mapId="43" xpath="/ns1:Root/ns1:F1/ns1:Budget__in____P8" xmlDataType="string"/>
    </xmlCellPr>
  </singleXmlCell>
  <singleXmlCell id="444" r="J31" connectionId="0">
    <xmlCellPr id="1" uniqueName="1">
      <xmlPr mapId="43" xpath="/ns1:Root/ns1:F1/ns1:Budget__in____P9" xmlDataType="string"/>
    </xmlCellPr>
  </singleXmlCell>
  <singleXmlCell id="445" r="K31" connectionId="0">
    <xmlCellPr id="1" uniqueName="1">
      <xmlPr mapId="43" xpath="/ns1:Root/ns1:F1/ns1:Budget__in____P10" xmlDataType="string"/>
    </xmlCellPr>
  </singleXmlCell>
  <singleXmlCell id="446" r="L31" connectionId="0">
    <xmlCellPr id="1" uniqueName="1">
      <xmlPr mapId="43" xpath="/ns1:Root/ns1:F1/ns1:Budget__in____P11" xmlDataType="string"/>
    </xmlCellPr>
  </singleXmlCell>
  <singleXmlCell id="447" r="M31" connectionId="0">
    <xmlCellPr id="1" uniqueName="1">
      <xmlPr mapId="43" xpath="/ns1:Root/ns1:F1/ns1:Budget__in____P12" xmlDataType="string"/>
    </xmlCellPr>
  </singleXmlCell>
  <singleXmlCell id="448" r="B32" connectionId="0">
    <xmlCellPr id="1" uniqueName="1">
      <xmlPr mapId="43" xpath="/ns1:Root/ns1:F1/ns1:Disbursements_by_GF__in____P1" xmlDataType="double"/>
    </xmlCellPr>
  </singleXmlCell>
  <singleXmlCell id="449" r="C32" connectionId="0">
    <xmlCellPr id="1" uniqueName="1">
      <xmlPr mapId="43" xpath="/ns1:Root/ns1:F1/ns1:Disbursements_by_GF__in____P2" xmlDataType="double"/>
    </xmlCellPr>
  </singleXmlCell>
  <singleXmlCell id="450" r="D32" connectionId="0">
    <xmlCellPr id="1" uniqueName="1">
      <xmlPr mapId="43" xpath="/ns1:Root/ns1:F1/ns1:Disbursements_by_GF__in____P3" xmlDataType="string"/>
    </xmlCellPr>
  </singleXmlCell>
  <singleXmlCell id="451" r="E32" connectionId="0">
    <xmlCellPr id="1" uniqueName="1">
      <xmlPr mapId="43" xpath="/ns1:Root/ns1:F1/ns1:Disbursements_by_GF__in____P4" xmlDataType="string"/>
    </xmlCellPr>
  </singleXmlCell>
  <singleXmlCell id="452" r="F32" connectionId="0">
    <xmlCellPr id="1" uniqueName="1">
      <xmlPr mapId="43" xpath="/ns1:Root/ns1:F1/ns1:Disbursements_by_GF__in____P5" xmlDataType="string"/>
    </xmlCellPr>
  </singleXmlCell>
  <singleXmlCell id="453" r="G32" connectionId="0">
    <xmlCellPr id="1" uniqueName="1">
      <xmlPr mapId="43" xpath="/ns1:Root/ns1:F1/ns1:Disbursements_by_GF__in____P6" xmlDataType="string"/>
    </xmlCellPr>
  </singleXmlCell>
  <singleXmlCell id="454" r="H32" connectionId="0">
    <xmlCellPr id="1" uniqueName="1">
      <xmlPr mapId="43" xpath="/ns1:Root/ns1:F1/ns1:Disbursements_by_GF__in____P7" xmlDataType="string"/>
    </xmlCellPr>
  </singleXmlCell>
  <singleXmlCell id="455" r="I32" connectionId="0">
    <xmlCellPr id="1" uniqueName="1">
      <xmlPr mapId="43" xpath="/ns1:Root/ns1:F1/ns1:Disbursements_by_GF__in____P8" xmlDataType="string"/>
    </xmlCellPr>
  </singleXmlCell>
  <singleXmlCell id="456" r="J32" connectionId="0">
    <xmlCellPr id="1" uniqueName="1">
      <xmlPr mapId="43" xpath="/ns1:Root/ns1:F1/ns1:Disbursements_by_GF__in____P9" xmlDataType="string"/>
    </xmlCellPr>
  </singleXmlCell>
  <singleXmlCell id="457" r="K32" connectionId="0">
    <xmlCellPr id="1" uniqueName="1">
      <xmlPr mapId="43" xpath="/ns1:Root/ns1:F1/ns1:Disbursements_by_GF__in____P10" xmlDataType="string"/>
    </xmlCellPr>
  </singleXmlCell>
  <singleXmlCell id="458" r="L32" connectionId="0">
    <xmlCellPr id="1" uniqueName="1">
      <xmlPr mapId="43" xpath="/ns1:Root/ns1:F1/ns1:Disbursements_by_GF__in____P11" xmlDataType="string"/>
    </xmlCellPr>
  </singleXmlCell>
  <singleXmlCell id="459" r="M32" connectionId="0">
    <xmlCellPr id="1" uniqueName="1">
      <xmlPr mapId="43" xpath="/ns1:Root/ns1:F1/ns1:Disbursements_by_GF__in____P12" xmlDataType="string"/>
    </xmlCellPr>
  </singleXmlCell>
  <singleXmlCell id="460" r="B39" connectionId="0">
    <xmlCellPr id="1" uniqueName="1">
      <xmlPr mapId="43" xpath="/ns1:Root/ns1:F2/ns1:TB__detect_and_treat_Cumulative_Budget__in___" xmlDataType="double"/>
    </xmlCellPr>
  </singleXmlCell>
  <singleXmlCell id="461" r="C39" connectionId="0">
    <xmlCellPr id="1" uniqueName="1">
      <xmlPr mapId="43" xpath="/ns1:Root/ns1:F2/ns1:TB__detect_and_treat_Cumulative_Expenditures__in___" xmlDataType="double"/>
    </xmlCellPr>
  </singleXmlCell>
  <singleXmlCell id="462" r="B54" connectionId="0">
    <xmlCellPr id="1" uniqueName="1">
      <xmlPr mapId="43" xpath="/ns1:Root/ns1:F2/ns1:TB__ID_cases_Cumulative_Budget__in___" xmlDataType="double"/>
    </xmlCellPr>
  </singleXmlCell>
  <singleXmlCell id="463" r="C54" connectionId="0">
    <xmlCellPr id="1" uniqueName="1">
      <xmlPr mapId="43" xpath="/ns1:Root/ns1:F2/ns1:TB__ID_cases_Cumulative_Expenditures__in___" xmlDataType="double"/>
    </xmlCellPr>
  </singleXmlCell>
  <singleXmlCell id="464" r="B55" connectionId="0">
    <xmlCellPr id="1" uniqueName="1">
      <xmlPr mapId="43" xpath="/ns1:Root/ns1:F2/ns1:TB_HIV__Cumulative_Budget__in___" xmlDataType="double"/>
    </xmlCellPr>
  </singleXmlCell>
  <singleXmlCell id="465" r="C55" connectionId="0">
    <xmlCellPr id="1" uniqueName="1">
      <xmlPr mapId="43" xpath="/ns1:Root/ns1:F2/ns1:TB_HIV__Cumulative_Expenditures__in___" xmlDataType="double"/>
    </xmlCellPr>
  </singleXmlCell>
  <singleXmlCell id="476" r="B61" connectionId="0">
    <xmlCellPr id="1" uniqueName="1">
      <xmlPr mapId="43" xpath="/ns1:Root/ns1:F3/ns1:Disbursed_by_Global_Fund_Prior_to_reporting_period__in___" xmlDataType="double"/>
    </xmlCellPr>
  </singleXmlCell>
  <singleXmlCell id="477" r="C61" connectionId="0">
    <xmlCellPr id="1" uniqueName="1">
      <xmlPr mapId="43" xpath="/ns1:Root/ns1:F3/ns1:Disbursed_by_Global_Fund_Reporting_period__in___" xmlDataType="double"/>
    </xmlCellPr>
  </singleXmlCell>
  <singleXmlCell id="478" r="B62" connectionId="0">
    <xmlCellPr id="1" uniqueName="1">
      <xmlPr mapId="43" xpath="/ns1:Root/ns1:F3/ns1:PR_expenditure_and_disbursement_Prior_to_reporting_period__in___" xmlDataType="double"/>
    </xmlCellPr>
  </singleXmlCell>
  <singleXmlCell id="479" r="C62" connectionId="0">
    <xmlCellPr id="1" uniqueName="1">
      <xmlPr mapId="43" xpath="/ns1:Root/ns1:F3/ns1:PR_expenditure_and_disbursement_Reporting_period__in___" xmlDataType="double"/>
    </xmlCellPr>
  </singleXmlCell>
  <singleXmlCell id="480" r="B63" connectionId="0">
    <xmlCellPr id="1" uniqueName="1">
      <xmlPr mapId="43" xpath="/ns1:Root/ns1:F3/ns1:Disbursed_to_SRs_Prior_to_reporting_period__in___" xmlDataType="double"/>
    </xmlCellPr>
  </singleXmlCell>
  <singleXmlCell id="481" r="C63" connectionId="0">
    <xmlCellPr id="1" uniqueName="1">
      <xmlPr mapId="43" xpath="/ns1:Root/ns1:F3/ns1:Disbursed_to_SRs_Reporting_period__in___" xmlDataType="double"/>
    </xmlCellPr>
  </singleXmlCell>
  <singleXmlCell id="482" r="B64" connectionId="0">
    <xmlCellPr id="1" uniqueName="1">
      <xmlPr mapId="43" xpath="/ns1:Root/ns1:F3/ns1:SR_expenditures_Prior_to_reporting_period__in___" xmlDataType="double"/>
    </xmlCellPr>
  </singleXmlCell>
  <singleXmlCell id="483" r="C64" connectionId="0">
    <xmlCellPr id="1" uniqueName="1">
      <xmlPr mapId="43" xpath="/ns1:Root/ns1:F3/ns1:SR_expenditures_Reporting_period__in___" xmlDataType="double"/>
    </xmlCellPr>
  </singleXmlCell>
  <singleXmlCell id="484" r="C71" connectionId="0">
    <xmlCellPr id="1" uniqueName="1">
      <xmlPr mapId="43" xpath="/ns1:Root/ns1:F4/ns1:Days_taken_to_submit_acceptable_PU_DR_to_LFA_Expected__days_" xmlDataType="double"/>
    </xmlCellPr>
  </singleXmlCell>
  <singleXmlCell id="485" r="D71" connectionId="0">
    <xmlCellPr id="1" uniqueName="1">
      <xmlPr mapId="43" xpath="/ns1:Root/ns1:F4/ns1:Days_taken_to_submit_acceptable_PU_DR_to_LFA_Actual__days_" xmlDataType="double"/>
    </xmlCellPr>
  </singleXmlCell>
  <singleXmlCell id="486" r="C72" connectionId="0">
    <xmlCellPr id="1" uniqueName="1">
      <xmlPr mapId="43" xpath="/ns1:Root/ns1:F4/ns1:Days_taken_for_disbursement_to_reach_PR_Expected__days_" xmlDataType="double"/>
    </xmlCellPr>
  </singleXmlCell>
  <singleXmlCell id="487" r="D72" connectionId="0">
    <xmlCellPr id="1" uniqueName="1">
      <xmlPr mapId="43" xpath="/ns1:Root/ns1:F4/ns1:Days_taken_for_disbursement_to_reach_PR_Actual__days_" xmlDataType="double"/>
    </xmlCellPr>
  </singleXmlCell>
  <singleXmlCell id="488" r="C73" connectionId="0">
    <xmlCellPr id="1" uniqueName="1">
      <xmlPr mapId="43" xpath="/ns1:Root/ns1:F4/ns1:Days_taken_for_disbursement_to_reach_SRs__Expected__days_" xmlDataType="double"/>
    </xmlCellPr>
  </singleXmlCell>
  <singleXmlCell id="489" r="D73" connectionId="0">
    <xmlCellPr id="1" uniqueName="1">
      <xmlPr mapId="43" xpath="/ns1:Root/ns1:F4/ns1:Days_taken_for_disbursement_to_reach_SRs__Actual__days_" xmlDataType="double"/>
    </xmlCellPr>
  </singleXmlCell>
  <singleXmlCell id="498" r="B91" connectionId="0">
    <xmlCellPr id="1" uniqueName="1">
      <xmlPr mapId="43" xpath="/ns1:Root/ns1:M2/ns1:PMU_Planned" xmlDataType="double"/>
    </xmlCellPr>
  </singleXmlCell>
  <singleXmlCell id="499" r="C91" connectionId="0">
    <xmlCellPr id="1" uniqueName="1">
      <xmlPr mapId="43" xpath="/ns1:Root/ns1:M2/ns1:PMU_Filled" xmlDataType="double"/>
    </xmlCellPr>
  </singleXmlCell>
  <singleXmlCell id="500" r="B97" connectionId="0">
    <xmlCellPr id="1" uniqueName="1">
      <xmlPr mapId="43" xpath="/ns1:Root/ns1:M3/ns1:SRs_Identified" xmlDataType="double"/>
    </xmlCellPr>
  </singleXmlCell>
  <singleXmlCell id="501" r="C97" connectionId="0">
    <xmlCellPr id="1" uniqueName="1">
      <xmlPr mapId="43" xpath="/ns1:Root/ns1:M3/ns1:SRs_Assessed" xmlDataType="double"/>
    </xmlCellPr>
  </singleXmlCell>
  <singleXmlCell id="502" r="D97" connectionId="0">
    <xmlCellPr id="1" uniqueName="1">
      <xmlPr mapId="43" xpath="/ns1:Root/ns1:M3/ns1:SRs_Approved" xmlDataType="double"/>
    </xmlCellPr>
  </singleXmlCell>
  <singleXmlCell id="503" r="E97" connectionId="0">
    <xmlCellPr id="1" uniqueName="1">
      <xmlPr mapId="43" xpath="/ns1:Root/ns1:M3/ns1:SRs_Signed" xmlDataType="double"/>
    </xmlCellPr>
  </singleXmlCell>
  <singleXmlCell id="504" r="F97" connectionId="0">
    <xmlCellPr id="1" uniqueName="1">
      <xmlPr mapId="43" xpath="/ns1:Root/ns1:M3/ns1:SRs_Receiving_Funding" xmlDataType="double"/>
    </xmlCellPr>
  </singleXmlCell>
  <singleXmlCell id="506" r="B104" connectionId="0">
    <xmlCellPr id="1" uniqueName="1">
      <xmlPr mapId="43" xpath="/ns1:Root/ns1:M4/ns1:SSR_to_SR__IR_____Expected" xmlDataType="string"/>
    </xmlCellPr>
  </singleXmlCell>
  <singleXmlCell id="507" r="C104" connectionId="0">
    <xmlCellPr id="1" uniqueName="1">
      <xmlPr mapId="43" xpath="/ns1:Root/ns1:M4/ns1:SSR_to_SR__IR____Received" xmlDataType="string"/>
    </xmlCellPr>
  </singleXmlCell>
  <singleXmlCell id="509" r="B105" connectionId="0">
    <xmlCellPr id="1" uniqueName="1">
      <xmlPr mapId="43" xpath="/ns1:Root/ns1:M4/ns1:SRs__IRs__to_PR____Expected" xmlDataType="double"/>
    </xmlCellPr>
  </singleXmlCell>
  <singleXmlCell id="510" r="C105" connectionId="0">
    <xmlCellPr id="1" uniqueName="1">
      <xmlPr mapId="43" xpath="/ns1:Root/ns1:M4/ns1:SRs__IRs__to_PR___Received" xmlDataType="double"/>
    </xmlCellPr>
  </singleXmlCell>
  <singleXmlCell id="511" r="B110" connectionId="0">
    <xmlCellPr id="1" uniqueName="1">
      <xmlPr mapId="43" xpath="/ns1:Root/ns1:M5/ns1:Budget_Approved__P1" xmlDataType="double"/>
    </xmlCellPr>
  </singleXmlCell>
  <singleXmlCell id="512" r="C110" connectionId="0">
    <xmlCellPr id="1" uniqueName="1">
      <xmlPr mapId="43" xpath="/ns1:Root/ns1:M5/ns1:Budget_Approved__P2" xmlDataType="double"/>
    </xmlCellPr>
  </singleXmlCell>
  <singleXmlCell id="513" r="D110" connectionId="0">
    <xmlCellPr id="1" uniqueName="1">
      <xmlPr mapId="43" xpath="/ns1:Root/ns1:M5/ns1:Budget_Approved__P3" xmlDataType="double"/>
    </xmlCellPr>
  </singleXmlCell>
  <singleXmlCell id="514" r="E110" connectionId="0">
    <xmlCellPr id="1" uniqueName="1">
      <xmlPr mapId="43" xpath="/ns1:Root/ns1:M5/ns1:Budget_Approved__P4" xmlDataType="double"/>
    </xmlCellPr>
  </singleXmlCell>
  <singleXmlCell id="515" r="F110" connectionId="0">
    <xmlCellPr id="1" uniqueName="1">
      <xmlPr mapId="43" xpath="/ns1:Root/ns1:M5/ns1:Budget_Approved__P5" xmlDataType="double"/>
    </xmlCellPr>
  </singleXmlCell>
  <singleXmlCell id="516" r="G110" connectionId="0">
    <xmlCellPr id="1" uniqueName="1">
      <xmlPr mapId="43" xpath="/ns1:Root/ns1:M5/ns1:Budget_Approved__P6" xmlDataType="double"/>
    </xmlCellPr>
  </singleXmlCell>
  <singleXmlCell id="517" r="H110" connectionId="0">
    <xmlCellPr id="1" uniqueName="1">
      <xmlPr mapId="43" xpath="/ns1:Root/ns1:M5/ns1:Budget_Approved__P7" xmlDataType="double"/>
    </xmlCellPr>
  </singleXmlCell>
  <singleXmlCell id="518" r="I110" connectionId="0">
    <xmlCellPr id="1" uniqueName="1">
      <xmlPr mapId="43" xpath="/ns1:Root/ns1:M5/ns1:Budget_Approved__P8" xmlDataType="double"/>
    </xmlCellPr>
  </singleXmlCell>
  <singleXmlCell id="519" r="J110" connectionId="0">
    <xmlCellPr id="1" uniqueName="1">
      <xmlPr mapId="43" xpath="/ns1:Root/ns1:M5/ns1:Budget_Approved__P9" xmlDataType="double"/>
    </xmlCellPr>
  </singleXmlCell>
  <singleXmlCell id="520" r="K110" connectionId="0">
    <xmlCellPr id="1" uniqueName="1">
      <xmlPr mapId="43" xpath="/ns1:Root/ns1:M5/ns1:Budget_Approved__P10" xmlDataType="double"/>
    </xmlCellPr>
  </singleXmlCell>
  <singleXmlCell id="521" r="L110" connectionId="0">
    <xmlCellPr id="1" uniqueName="1">
      <xmlPr mapId="43" xpath="/ns1:Root/ns1:M5/ns1:Budget_Approved__P11" xmlDataType="double"/>
    </xmlCellPr>
  </singleXmlCell>
  <singleXmlCell id="522" r="M110" connectionId="0">
    <xmlCellPr id="1" uniqueName="1">
      <xmlPr mapId="43" xpath="/ns1:Root/ns1:M5/ns1:Budget_Approved__P12" xmlDataType="double"/>
    </xmlCellPr>
  </singleXmlCell>
  <singleXmlCell id="523" r="B111" connectionId="0">
    <xmlCellPr id="1" uniqueName="1">
      <xmlPr mapId="43" xpath="/ns1:Root/ns1:M5/ns1:Obligations_P1" xmlDataType="double"/>
    </xmlCellPr>
  </singleXmlCell>
  <singleXmlCell id="524" r="C111" connectionId="0">
    <xmlCellPr id="1" uniqueName="1">
      <xmlPr mapId="43" xpath="/ns1:Root/ns1:M5/ns1:Obligations_P2" xmlDataType="double"/>
    </xmlCellPr>
  </singleXmlCell>
  <singleXmlCell id="525" r="D111" connectionId="0">
    <xmlCellPr id="1" uniqueName="1">
      <xmlPr mapId="43" xpath="/ns1:Root/ns1:M5/ns1:Obligations_P3" xmlDataType="double"/>
    </xmlCellPr>
  </singleXmlCell>
  <singleXmlCell id="526" r="E111" connectionId="0">
    <xmlCellPr id="1" uniqueName="1">
      <xmlPr mapId="43" xpath="/ns1:Root/ns1:M5/ns1:Obligations_P4" xmlDataType="double"/>
    </xmlCellPr>
  </singleXmlCell>
  <singleXmlCell id="527" r="F111" connectionId="0">
    <xmlCellPr id="1" uniqueName="1">
      <xmlPr mapId="43" xpath="/ns1:Root/ns1:M5/ns1:Obligations_P5" xmlDataType="double"/>
    </xmlCellPr>
  </singleXmlCell>
  <singleXmlCell id="528" r="G111" connectionId="0">
    <xmlCellPr id="1" uniqueName="1">
      <xmlPr mapId="43" xpath="/ns1:Root/ns1:M5/ns1:Obligations_P6" xmlDataType="double"/>
    </xmlCellPr>
  </singleXmlCell>
  <singleXmlCell id="529" r="H111" connectionId="0">
    <xmlCellPr id="1" uniqueName="1">
      <xmlPr mapId="43" xpath="/ns1:Root/ns1:M5/ns1:Obligations_P7" xmlDataType="double"/>
    </xmlCellPr>
  </singleXmlCell>
  <singleXmlCell id="530" r="I111" connectionId="0">
    <xmlCellPr id="1" uniqueName="1">
      <xmlPr mapId="43" xpath="/ns1:Root/ns1:M5/ns1:Obligations_P8" xmlDataType="double"/>
    </xmlCellPr>
  </singleXmlCell>
  <singleXmlCell id="531" r="J111" connectionId="0">
    <xmlCellPr id="1" uniqueName="1">
      <xmlPr mapId="43" xpath="/ns1:Root/ns1:M5/ns1:Obligations_P9" xmlDataType="double"/>
    </xmlCellPr>
  </singleXmlCell>
  <singleXmlCell id="532" r="K111" connectionId="0">
    <xmlCellPr id="1" uniqueName="1">
      <xmlPr mapId="43" xpath="/ns1:Root/ns1:M5/ns1:Obligations_P10" xmlDataType="double"/>
    </xmlCellPr>
  </singleXmlCell>
  <singleXmlCell id="533" r="L111" connectionId="0">
    <xmlCellPr id="1" uniqueName="1">
      <xmlPr mapId="43" xpath="/ns1:Root/ns1:M5/ns1:Obligations_P11" xmlDataType="double"/>
    </xmlCellPr>
  </singleXmlCell>
  <singleXmlCell id="534" r="M111" connectionId="0">
    <xmlCellPr id="1" uniqueName="1">
      <xmlPr mapId="43" xpath="/ns1:Root/ns1:M5/ns1:Obligations_P12" xmlDataType="double"/>
    </xmlCellPr>
  </singleXmlCell>
  <singleXmlCell id="535" r="B112" connectionId="0">
    <xmlCellPr id="1" uniqueName="1">
      <xmlPr mapId="43" xpath="/ns1:Root/ns1:M5/ns1:Expenditures_P1" xmlDataType="double"/>
    </xmlCellPr>
  </singleXmlCell>
  <singleXmlCell id="536" r="C112" connectionId="0">
    <xmlCellPr id="1" uniqueName="1">
      <xmlPr mapId="43" xpath="/ns1:Root/ns1:M5/ns1:Expenditures_P2" xmlDataType="double"/>
    </xmlCellPr>
  </singleXmlCell>
  <singleXmlCell id="537" r="D112" connectionId="0">
    <xmlCellPr id="1" uniqueName="1">
      <xmlPr mapId="43" xpath="/ns1:Root/ns1:M5/ns1:Expenditures_P3" xmlDataType="double"/>
    </xmlCellPr>
  </singleXmlCell>
  <singleXmlCell id="538" r="E112" connectionId="0">
    <xmlCellPr id="1" uniqueName="1">
      <xmlPr mapId="43" xpath="/ns1:Root/ns1:M5/ns1:Expenditures_P4" xmlDataType="double"/>
    </xmlCellPr>
  </singleXmlCell>
  <singleXmlCell id="539" r="F112" connectionId="0">
    <xmlCellPr id="1" uniqueName="1">
      <xmlPr mapId="43" xpath="/ns1:Root/ns1:M5/ns1:Expenditures_P5" xmlDataType="double"/>
    </xmlCellPr>
  </singleXmlCell>
  <singleXmlCell id="540" r="G112" connectionId="0">
    <xmlCellPr id="1" uniqueName="1">
      <xmlPr mapId="43" xpath="/ns1:Root/ns1:M5/ns1:Expenditures_P6" xmlDataType="double"/>
    </xmlCellPr>
  </singleXmlCell>
  <singleXmlCell id="541" r="H112" connectionId="0">
    <xmlCellPr id="1" uniqueName="1">
      <xmlPr mapId="43" xpath="/ns1:Root/ns1:M5/ns1:Expenditures_P7" xmlDataType="double"/>
    </xmlCellPr>
  </singleXmlCell>
  <singleXmlCell id="542" r="I112" connectionId="0">
    <xmlCellPr id="1" uniqueName="1">
      <xmlPr mapId="43" xpath="/ns1:Root/ns1:M5/ns1:Expenditures_P8" xmlDataType="double"/>
    </xmlCellPr>
  </singleXmlCell>
  <singleXmlCell id="543" r="J112" connectionId="0">
    <xmlCellPr id="1" uniqueName="1">
      <xmlPr mapId="43" xpath="/ns1:Root/ns1:M5/ns1:Expenditures_P9" xmlDataType="double"/>
    </xmlCellPr>
  </singleXmlCell>
  <singleXmlCell id="544" r="K112" connectionId="0">
    <xmlCellPr id="1" uniqueName="1">
      <xmlPr mapId="43" xpath="/ns1:Root/ns1:M5/ns1:Expenditures_P10" xmlDataType="double"/>
    </xmlCellPr>
  </singleXmlCell>
  <singleXmlCell id="545" r="L112" connectionId="0">
    <xmlCellPr id="1" uniqueName="1">
      <xmlPr mapId="43" xpath="/ns1:Root/ns1:M5/ns1:Expenditures_P11" xmlDataType="double"/>
    </xmlCellPr>
  </singleXmlCell>
  <singleXmlCell id="546" r="M112" connectionId="0">
    <xmlCellPr id="1" uniqueName="1">
      <xmlPr mapId="43" xpath="/ns1:Root/ns1:M5/ns1:Expenditures_P12" xmlDataType="double"/>
    </xmlCellPr>
  </singleXmlCell>
  <singleXmlCell id="567" r="G205" connectionId="0">
    <xmlCellPr id="1" uniqueName="1">
      <xmlPr mapId="43" xpath="/ns1:Root/ns1:Prog/ns1:Target_P1_1" xmlDataType="double"/>
    </xmlCellPr>
  </singleXmlCell>
  <singleXmlCell id="568" r="H205" connectionId="0">
    <xmlCellPr id="1" uniqueName="1">
      <xmlPr mapId="43" xpath="/ns1:Root/ns1:Prog/ns1:Target_P2_1" xmlDataType="double"/>
    </xmlCellPr>
  </singleXmlCell>
  <singleXmlCell id="569" r="I205" connectionId="0">
    <xmlCellPr id="1" uniqueName="1">
      <xmlPr mapId="43" xpath="/ns1:Root/ns1:Prog/ns1:Target_P3_1" xmlDataType="double"/>
    </xmlCellPr>
  </singleXmlCell>
  <singleXmlCell id="570" r="J205" connectionId="0">
    <xmlCellPr id="1" uniqueName="1">
      <xmlPr mapId="43" xpath="/ns1:Root/ns1:Prog/ns1:Target_P4_1" xmlDataType="double"/>
    </xmlCellPr>
  </singleXmlCell>
  <singleXmlCell id="571" r="K205" connectionId="0">
    <xmlCellPr id="1" uniqueName="1">
      <xmlPr mapId="43" xpath="/ns1:Root/ns1:Prog/ns1:Target_P5_1" xmlDataType="double"/>
    </xmlCellPr>
  </singleXmlCell>
  <singleXmlCell id="572" r="L205" connectionId="0">
    <xmlCellPr id="1" uniqueName="1">
      <xmlPr mapId="43" xpath="/ns1:Root/ns1:Prog/ns1:Target_P6_1" xmlDataType="double"/>
    </xmlCellPr>
  </singleXmlCell>
  <singleXmlCell id="573" r="M205" connectionId="0">
    <xmlCellPr id="1" uniqueName="1">
      <xmlPr mapId="43" xpath="/ns1:Root/ns1:Prog/ns1:Target_P7_1" xmlDataType="double"/>
    </xmlCellPr>
  </singleXmlCell>
  <singleXmlCell id="574" r="N205" connectionId="0">
    <xmlCellPr id="1" uniqueName="1">
      <xmlPr mapId="43" xpath="/ns1:Root/ns1:Prog/ns1:Target_P8_1" xmlDataType="double"/>
    </xmlCellPr>
  </singleXmlCell>
  <singleXmlCell id="575" r="O205" connectionId="0">
    <xmlCellPr id="1" uniqueName="1">
      <xmlPr mapId="43" xpath="/ns1:Root/ns1:Prog/ns1:Target_P9_1" xmlDataType="double"/>
    </xmlCellPr>
  </singleXmlCell>
  <singleXmlCell id="576" r="P205" connectionId="0">
    <xmlCellPr id="1" uniqueName="1">
      <xmlPr mapId="43" xpath="/ns1:Root/ns1:Prog/ns1:Target_P10_1" xmlDataType="double"/>
    </xmlCellPr>
  </singleXmlCell>
  <singleXmlCell id="577" r="Q205" connectionId="0">
    <xmlCellPr id="1" uniqueName="1">
      <xmlPr mapId="43" xpath="/ns1:Root/ns1:Prog/ns1:Target_P11_1" xmlDataType="double"/>
    </xmlCellPr>
  </singleXmlCell>
  <singleXmlCell id="579" r="G206" connectionId="0">
    <xmlCellPr id="1" uniqueName="1">
      <xmlPr mapId="43" xpath="/ns1:Root/ns1:Prog/ns1:Achieved__P1_1" xmlDataType="double"/>
    </xmlCellPr>
  </singleXmlCell>
  <singleXmlCell id="580" r="H206" connectionId="0">
    <xmlCellPr id="1" uniqueName="1">
      <xmlPr mapId="43" xpath="/ns1:Root/ns1:Prog/ns1:Achieved__P2_1" xmlDataType="double"/>
    </xmlCellPr>
  </singleXmlCell>
  <singleXmlCell id="581" r="I206" connectionId="0">
    <xmlCellPr id="1" uniqueName="1">
      <xmlPr mapId="43" xpath="/ns1:Root/ns1:Prog/ns1:Achieved__P3_1" xmlDataType="double"/>
    </xmlCellPr>
  </singleXmlCell>
  <singleXmlCell id="582" r="J206" connectionId="0">
    <xmlCellPr id="1" uniqueName="1">
      <xmlPr mapId="43" xpath="/ns1:Root/ns1:Prog/ns1:Achieved__P4_1" xmlDataType="double"/>
    </xmlCellPr>
  </singleXmlCell>
  <singleXmlCell id="583" r="K206" connectionId="0">
    <xmlCellPr id="1" uniqueName="1">
      <xmlPr mapId="43" xpath="/ns1:Root/ns1:Prog/ns1:Achieved__P5_1" xmlDataType="string"/>
    </xmlCellPr>
  </singleXmlCell>
  <singleXmlCell id="584" r="L206" connectionId="0">
    <xmlCellPr id="1" uniqueName="1">
      <xmlPr mapId="43" xpath="/ns1:Root/ns1:Prog/ns1:Achieved__P6_1" xmlDataType="string"/>
    </xmlCellPr>
  </singleXmlCell>
  <singleXmlCell id="585" r="M206" connectionId="0">
    <xmlCellPr id="1" uniqueName="1">
      <xmlPr mapId="43" xpath="/ns1:Root/ns1:Prog/ns1:Achieved__P7_1" xmlDataType="string"/>
    </xmlCellPr>
  </singleXmlCell>
  <singleXmlCell id="586" r="N206" connectionId="0">
    <xmlCellPr id="1" uniqueName="1">
      <xmlPr mapId="43" xpath="/ns1:Root/ns1:Prog/ns1:Achieved__P8_1" xmlDataType="string"/>
    </xmlCellPr>
  </singleXmlCell>
  <singleXmlCell id="587" r="O206" connectionId="0">
    <xmlCellPr id="1" uniqueName="1">
      <xmlPr mapId="43" xpath="/ns1:Root/ns1:Prog/ns1:Achieved__P9_1" xmlDataType="string"/>
    </xmlCellPr>
  </singleXmlCell>
  <singleXmlCell id="588" r="P206" connectionId="0">
    <xmlCellPr id="1" uniqueName="1">
      <xmlPr mapId="43" xpath="/ns1:Root/ns1:Prog/ns1:Achieved__P10_1" xmlDataType="string"/>
    </xmlCellPr>
  </singleXmlCell>
  <singleXmlCell id="589" r="Q206" connectionId="0">
    <xmlCellPr id="1" uniqueName="1">
      <xmlPr mapId="43" xpath="/ns1:Root/ns1:Prog/ns1:Achieved__P11_1" xmlDataType="string"/>
    </xmlCellPr>
  </singleXmlCell>
  <singleXmlCell id="591" r="G207" connectionId="0">
    <xmlCellPr id="1" uniqueName="1">
      <xmlPr mapId="43" xpath="/ns1:Root/ns1:Prog/ns1:Target_P1_2" xmlDataType="double"/>
    </xmlCellPr>
  </singleXmlCell>
  <singleXmlCell id="592" r="H207" connectionId="0">
    <xmlCellPr id="1" uniqueName="1">
      <xmlPr mapId="43" xpath="/ns1:Root/ns1:Prog/ns1:Target_P2_2" xmlDataType="double"/>
    </xmlCellPr>
  </singleXmlCell>
  <singleXmlCell id="593" r="I207" connectionId="0">
    <xmlCellPr id="1" uniqueName="1">
      <xmlPr mapId="43" xpath="/ns1:Root/ns1:Prog/ns1:Target_P3_2" xmlDataType="double"/>
    </xmlCellPr>
  </singleXmlCell>
  <singleXmlCell id="594" r="K207" connectionId="0">
    <xmlCellPr id="1" uniqueName="1">
      <xmlPr mapId="43" xpath="/ns1:Root/ns1:Prog/ns1:Target_P5_2" xmlDataType="double"/>
    </xmlCellPr>
  </singleXmlCell>
  <singleXmlCell id="595" r="L207" connectionId="0">
    <xmlCellPr id="1" uniqueName="1">
      <xmlPr mapId="43" xpath="/ns1:Root/ns1:Prog/ns1:Target_P6_2" xmlDataType="double"/>
    </xmlCellPr>
  </singleXmlCell>
  <singleXmlCell id="596" r="M207" connectionId="0">
    <xmlCellPr id="1" uniqueName="1">
      <xmlPr mapId="43" xpath="/ns1:Root/ns1:Prog/ns1:Target_P7_2" xmlDataType="double"/>
    </xmlCellPr>
  </singleXmlCell>
  <singleXmlCell id="597" r="N207" connectionId="0">
    <xmlCellPr id="1" uniqueName="1">
      <xmlPr mapId="43" xpath="/ns1:Root/ns1:Prog/ns1:Target_P8_2" xmlDataType="double"/>
    </xmlCellPr>
  </singleXmlCell>
  <singleXmlCell id="598" r="O207" connectionId="0">
    <xmlCellPr id="1" uniqueName="1">
      <xmlPr mapId="43" xpath="/ns1:Root/ns1:Prog/ns1:Target_P9_2" xmlDataType="double"/>
    </xmlCellPr>
  </singleXmlCell>
  <singleXmlCell id="599" r="P207" connectionId="0">
    <xmlCellPr id="1" uniqueName="1">
      <xmlPr mapId="43" xpath="/ns1:Root/ns1:Prog/ns1:Target_P10_2" xmlDataType="double"/>
    </xmlCellPr>
  </singleXmlCell>
  <singleXmlCell id="600" r="Q207" connectionId="0">
    <xmlCellPr id="1" uniqueName="1">
      <xmlPr mapId="43" xpath="/ns1:Root/ns1:Prog/ns1:Target_P11_2" xmlDataType="double"/>
    </xmlCellPr>
  </singleXmlCell>
  <singleXmlCell id="602" r="G208" connectionId="0">
    <xmlCellPr id="1" uniqueName="1">
      <xmlPr mapId="43" xpath="/ns1:Root/ns1:Prog/ns1:Achieved__P1_2" xmlDataType="double"/>
    </xmlCellPr>
  </singleXmlCell>
  <singleXmlCell id="603" r="H208" connectionId="0">
    <xmlCellPr id="1" uniqueName="1">
      <xmlPr mapId="43" xpath="/ns1:Root/ns1:Prog/ns1:Achieved__P2_2" xmlDataType="double"/>
    </xmlCellPr>
  </singleXmlCell>
  <singleXmlCell id="604" r="I208" connectionId="0">
    <xmlCellPr id="1" uniqueName="1">
      <xmlPr mapId="43" xpath="/ns1:Root/ns1:Prog/ns1:Achieved__P3_2" xmlDataType="double"/>
    </xmlCellPr>
  </singleXmlCell>
  <singleXmlCell id="605" r="J208" connectionId="0">
    <xmlCellPr id="1" uniqueName="1">
      <xmlPr mapId="43" xpath="/ns1:Root/ns1:Prog/ns1:Achieved__P4_2" xmlDataType="double"/>
    </xmlCellPr>
  </singleXmlCell>
  <singleXmlCell id="606" r="K208" connectionId="0">
    <xmlCellPr id="1" uniqueName="1">
      <xmlPr mapId="43" xpath="/ns1:Root/ns1:Prog/ns1:Achieved__P5_2" xmlDataType="string"/>
    </xmlCellPr>
  </singleXmlCell>
  <singleXmlCell id="607" r="L208" connectionId="0">
    <xmlCellPr id="1" uniqueName="1">
      <xmlPr mapId="43" xpath="/ns1:Root/ns1:Prog/ns1:Achieved__P6_2" xmlDataType="string"/>
    </xmlCellPr>
  </singleXmlCell>
  <singleXmlCell id="608" r="M208" connectionId="0">
    <xmlCellPr id="1" uniqueName="1">
      <xmlPr mapId="43" xpath="/ns1:Root/ns1:Prog/ns1:Achieved__P7_2" xmlDataType="string"/>
    </xmlCellPr>
  </singleXmlCell>
  <singleXmlCell id="609" r="N208" connectionId="0">
    <xmlCellPr id="1" uniqueName="1">
      <xmlPr mapId="43" xpath="/ns1:Root/ns1:Prog/ns1:Achieved__P8_2" xmlDataType="string"/>
    </xmlCellPr>
  </singleXmlCell>
  <singleXmlCell id="610" r="O208" connectionId="0">
    <xmlCellPr id="1" uniqueName="1">
      <xmlPr mapId="43" xpath="/ns1:Root/ns1:Prog/ns1:Achieved__P9_2" xmlDataType="string"/>
    </xmlCellPr>
  </singleXmlCell>
  <singleXmlCell id="611" r="P208" connectionId="0">
    <xmlCellPr id="1" uniqueName="1">
      <xmlPr mapId="43" xpath="/ns1:Root/ns1:Prog/ns1:Achieved__P10_2" xmlDataType="string"/>
    </xmlCellPr>
  </singleXmlCell>
  <singleXmlCell id="612" r="Q208" connectionId="0">
    <xmlCellPr id="1" uniqueName="1">
      <xmlPr mapId="43" xpath="/ns1:Root/ns1:Prog/ns1:Achieved__P11_2" xmlDataType="string"/>
    </xmlCellPr>
  </singleXmlCell>
  <singleXmlCell id="614" r="G209" connectionId="0">
    <xmlCellPr id="1" uniqueName="1">
      <xmlPr mapId="43" xpath="/ns1:Root/ns1:Prog/ns1:Target_P1_3" xmlDataType="double"/>
    </xmlCellPr>
  </singleXmlCell>
  <singleXmlCell id="615" r="H209" connectionId="0">
    <xmlCellPr id="1" uniqueName="1">
      <xmlPr mapId="43" xpath="/ns1:Root/ns1:Prog/ns1:Target_P2_3" xmlDataType="double"/>
    </xmlCellPr>
  </singleXmlCell>
  <singleXmlCell id="616" r="I209" connectionId="0">
    <xmlCellPr id="1" uniqueName="1">
      <xmlPr mapId="43" xpath="/ns1:Root/ns1:Prog/ns1:Target_P3_3" xmlDataType="double"/>
    </xmlCellPr>
  </singleXmlCell>
  <singleXmlCell id="617" r="J209" connectionId="0">
    <xmlCellPr id="1" uniqueName="1">
      <xmlPr mapId="43" xpath="/ns1:Root/ns1:Prog/ns1:Target_P4_3" xmlDataType="double"/>
    </xmlCellPr>
  </singleXmlCell>
  <singleXmlCell id="618" r="K209" connectionId="0">
    <xmlCellPr id="1" uniqueName="1">
      <xmlPr mapId="43" xpath="/ns1:Root/ns1:Prog/ns1:Target_P5_3" xmlDataType="double"/>
    </xmlCellPr>
  </singleXmlCell>
  <singleXmlCell id="619" r="L209" connectionId="0">
    <xmlCellPr id="1" uniqueName="1">
      <xmlPr mapId="43" xpath="/ns1:Root/ns1:Prog/ns1:Target_P6_3" xmlDataType="double"/>
    </xmlCellPr>
  </singleXmlCell>
  <singleXmlCell id="620" r="M209" connectionId="0">
    <xmlCellPr id="1" uniqueName="1">
      <xmlPr mapId="43" xpath="/ns1:Root/ns1:Prog/ns1:Target_P7_3" xmlDataType="double"/>
    </xmlCellPr>
  </singleXmlCell>
  <singleXmlCell id="621" r="N209" connectionId="0">
    <xmlCellPr id="1" uniqueName="1">
      <xmlPr mapId="43" xpath="/ns1:Root/ns1:Prog/ns1:Target_P8_3" xmlDataType="double"/>
    </xmlCellPr>
  </singleXmlCell>
  <singleXmlCell id="622" r="O209" connectionId="0">
    <xmlCellPr id="1" uniqueName="1">
      <xmlPr mapId="43" xpath="/ns1:Root/ns1:Prog/ns1:Target_P9_3" xmlDataType="double"/>
    </xmlCellPr>
  </singleXmlCell>
  <singleXmlCell id="623" r="P209" connectionId="0">
    <xmlCellPr id="1" uniqueName="1">
      <xmlPr mapId="43" xpath="/ns1:Root/ns1:Prog/ns1:Target_P10_3" xmlDataType="string"/>
    </xmlCellPr>
  </singleXmlCell>
  <singleXmlCell id="624" r="Q209" connectionId="0">
    <xmlCellPr id="1" uniqueName="1">
      <xmlPr mapId="43" xpath="/ns1:Root/ns1:Prog/ns1:Target_P11_3" xmlDataType="string"/>
    </xmlCellPr>
  </singleXmlCell>
  <singleXmlCell id="626" r="G210" connectionId="0">
    <xmlCellPr id="1" uniqueName="1">
      <xmlPr mapId="43" xpath="/ns1:Root/ns1:Prog/ns1:Achieved__P1_3" xmlDataType="string"/>
    </xmlCellPr>
  </singleXmlCell>
  <singleXmlCell id="627" r="H210" connectionId="0">
    <xmlCellPr id="1" uniqueName="1">
      <xmlPr mapId="43" xpath="/ns1:Root/ns1:Prog/ns1:Achieved__P2_3" xmlDataType="double"/>
    </xmlCellPr>
  </singleXmlCell>
  <singleXmlCell id="628" r="I210" connectionId="0">
    <xmlCellPr id="1" uniqueName="1">
      <xmlPr mapId="43" xpath="/ns1:Root/ns1:Prog/ns1:Achieved__P3_3" xmlDataType="string"/>
    </xmlCellPr>
  </singleXmlCell>
  <singleXmlCell id="629" r="J210" connectionId="0">
    <xmlCellPr id="1" uniqueName="1">
      <xmlPr mapId="43" xpath="/ns1:Root/ns1:Prog/ns1:Achieved__P4_3" xmlDataType="double"/>
    </xmlCellPr>
  </singleXmlCell>
  <singleXmlCell id="630" r="K210" connectionId="0">
    <xmlCellPr id="1" uniqueName="1">
      <xmlPr mapId="43" xpath="/ns1:Root/ns1:Prog/ns1:Achieved__P5_3" xmlDataType="string"/>
    </xmlCellPr>
  </singleXmlCell>
  <singleXmlCell id="631" r="L210" connectionId="0">
    <xmlCellPr id="1" uniqueName="1">
      <xmlPr mapId="43" xpath="/ns1:Root/ns1:Prog/ns1:Achieved__P6_3" xmlDataType="string"/>
    </xmlCellPr>
  </singleXmlCell>
  <singleXmlCell id="632" r="M210" connectionId="0">
    <xmlCellPr id="1" uniqueName="1">
      <xmlPr mapId="43" xpath="/ns1:Root/ns1:Prog/ns1:Achieved__P7_3" xmlDataType="string"/>
    </xmlCellPr>
  </singleXmlCell>
  <singleXmlCell id="633" r="N210" connectionId="0">
    <xmlCellPr id="1" uniqueName="1">
      <xmlPr mapId="43" xpath="/ns1:Root/ns1:Prog/ns1:Achieved__P8_3" xmlDataType="string"/>
    </xmlCellPr>
  </singleXmlCell>
  <singleXmlCell id="634" r="O210" connectionId="0">
    <xmlCellPr id="1" uniqueName="1">
      <xmlPr mapId="43" xpath="/ns1:Root/ns1:Prog/ns1:Achieved__P9_3" xmlDataType="string"/>
    </xmlCellPr>
  </singleXmlCell>
  <singleXmlCell id="635" r="P210" connectionId="0">
    <xmlCellPr id="1" uniqueName="1">
      <xmlPr mapId="43" xpath="/ns1:Root/ns1:Prog/ns1:Achieved__P10_3" xmlDataType="string"/>
    </xmlCellPr>
  </singleXmlCell>
  <singleXmlCell id="636" r="Q210" connectionId="0">
    <xmlCellPr id="1" uniqueName="1">
      <xmlPr mapId="43" xpath="/ns1:Root/ns1:Prog/ns1:Achieved__P11_3" xmlDataType="string"/>
    </xmlCellPr>
  </singleXmlCell>
  <singleXmlCell id="638" r="G211" connectionId="0">
    <xmlCellPr id="1" uniqueName="1">
      <xmlPr mapId="43" xpath="/ns1:Root/ns1:Prog/ns1:Target_P1_4" xmlDataType="string"/>
    </xmlCellPr>
  </singleXmlCell>
  <singleXmlCell id="639" r="H211" connectionId="0">
    <xmlCellPr id="1" uniqueName="1">
      <xmlPr mapId="43" xpath="/ns1:Root/ns1:Prog/ns1:Target_P2_4" xmlDataType="string"/>
    </xmlCellPr>
  </singleXmlCell>
  <singleXmlCell id="640" r="I211" connectionId="0">
    <xmlCellPr id="1" uniqueName="1">
      <xmlPr mapId="43" xpath="/ns1:Root/ns1:Prog/ns1:Target_P3_4" xmlDataType="string"/>
    </xmlCellPr>
  </singleXmlCell>
  <singleXmlCell id="641" r="J211" connectionId="0">
    <xmlCellPr id="1" uniqueName="1">
      <xmlPr mapId="43" xpath="/ns1:Root/ns1:Prog/ns1:Target_P4_4" xmlDataType="double"/>
    </xmlCellPr>
  </singleXmlCell>
  <singleXmlCell id="642" r="K211" connectionId="0">
    <xmlCellPr id="1" uniqueName="1">
      <xmlPr mapId="43" xpath="/ns1:Root/ns1:Prog/ns1:Target_P5_4" xmlDataType="string"/>
    </xmlCellPr>
  </singleXmlCell>
  <singleXmlCell id="643" r="L211" connectionId="0">
    <xmlCellPr id="1" uniqueName="1">
      <xmlPr mapId="43" xpath="/ns1:Root/ns1:Prog/ns1:Target_P6_4" xmlDataType="string"/>
    </xmlCellPr>
  </singleXmlCell>
  <singleXmlCell id="644" r="M211" connectionId="0">
    <xmlCellPr id="1" uniqueName="1">
      <xmlPr mapId="43" xpath="/ns1:Root/ns1:Prog/ns1:Target_P7_4" xmlDataType="string"/>
    </xmlCellPr>
  </singleXmlCell>
  <singleXmlCell id="645" r="N211" connectionId="0">
    <xmlCellPr id="1" uniqueName="1">
      <xmlPr mapId="43" xpath="/ns1:Root/ns1:Prog/ns1:Target_P8_4" xmlDataType="double"/>
    </xmlCellPr>
  </singleXmlCell>
  <singleXmlCell id="646" r="O211" connectionId="0">
    <xmlCellPr id="1" uniqueName="1">
      <xmlPr mapId="43" xpath="/ns1:Root/ns1:Prog/ns1:Target_P9_4" xmlDataType="string"/>
    </xmlCellPr>
  </singleXmlCell>
  <singleXmlCell id="647" r="P211" connectionId="0">
    <xmlCellPr id="1" uniqueName="1">
      <xmlPr mapId="43" xpath="/ns1:Root/ns1:Prog/ns1:Target_P10_4" xmlDataType="string"/>
    </xmlCellPr>
  </singleXmlCell>
  <singleXmlCell id="648" r="Q211" connectionId="0">
    <xmlCellPr id="1" uniqueName="1">
      <xmlPr mapId="43" xpath="/ns1:Root/ns1:Prog/ns1:Target_P11_4" xmlDataType="string"/>
    </xmlCellPr>
  </singleXmlCell>
  <singleXmlCell id="650" r="G212" connectionId="0">
    <xmlCellPr id="1" uniqueName="1">
      <xmlPr mapId="43" xpath="/ns1:Root/ns1:Prog/ns1:Achieved__P1_4" xmlDataType="string"/>
    </xmlCellPr>
  </singleXmlCell>
  <singleXmlCell id="651" r="H212" connectionId="0">
    <xmlCellPr id="1" uniqueName="1">
      <xmlPr mapId="43" xpath="/ns1:Root/ns1:Prog/ns1:Achieved__P2_4" xmlDataType="string"/>
    </xmlCellPr>
  </singleXmlCell>
  <singleXmlCell id="652" r="I212" connectionId="0">
    <xmlCellPr id="1" uniqueName="1">
      <xmlPr mapId="43" xpath="/ns1:Root/ns1:Prog/ns1:Achieved__P3_4" xmlDataType="string"/>
    </xmlCellPr>
  </singleXmlCell>
  <singleXmlCell id="653" r="J212" connectionId="0">
    <xmlCellPr id="1" uniqueName="1">
      <xmlPr mapId="43" xpath="/ns1:Root/ns1:Prog/ns1:Achieved__P4_4" xmlDataType="double"/>
    </xmlCellPr>
  </singleXmlCell>
  <singleXmlCell id="654" r="K212" connectionId="0">
    <xmlCellPr id="1" uniqueName="1">
      <xmlPr mapId="43" xpath="/ns1:Root/ns1:Prog/ns1:Achieved__P5_4" xmlDataType="string"/>
    </xmlCellPr>
  </singleXmlCell>
  <singleXmlCell id="655" r="L212" connectionId="0">
    <xmlCellPr id="1" uniqueName="1">
      <xmlPr mapId="43" xpath="/ns1:Root/ns1:Prog/ns1:Achieved__P6_4" xmlDataType="string"/>
    </xmlCellPr>
  </singleXmlCell>
  <singleXmlCell id="656" r="M212" connectionId="0">
    <xmlCellPr id="1" uniqueName="1">
      <xmlPr mapId="43" xpath="/ns1:Root/ns1:Prog/ns1:Achieved__P7_4" xmlDataType="string"/>
    </xmlCellPr>
  </singleXmlCell>
  <singleXmlCell id="657" r="N212" connectionId="0">
    <xmlCellPr id="1" uniqueName="1">
      <xmlPr mapId="43" xpath="/ns1:Root/ns1:Prog/ns1:Achieved__P8_4" xmlDataType="string"/>
    </xmlCellPr>
  </singleXmlCell>
  <singleXmlCell id="658" r="O212" connectionId="0">
    <xmlCellPr id="1" uniqueName="1">
      <xmlPr mapId="43" xpath="/ns1:Root/ns1:Prog/ns1:Achieved__P9_4" xmlDataType="string"/>
    </xmlCellPr>
  </singleXmlCell>
  <singleXmlCell id="659" r="P212" connectionId="0">
    <xmlCellPr id="1" uniqueName="1">
      <xmlPr mapId="43" xpath="/ns1:Root/ns1:Prog/ns1:Achieved__P10_4" xmlDataType="string"/>
    </xmlCellPr>
  </singleXmlCell>
  <singleXmlCell id="660" r="Q212" connectionId="0">
    <xmlCellPr id="1" uniqueName="1">
      <xmlPr mapId="43" xpath="/ns1:Root/ns1:Prog/ns1:Achieved__P11_4" xmlDataType="string"/>
    </xmlCellPr>
  </singleXmlCell>
  <singleXmlCell id="662" r="G213" connectionId="0">
    <xmlCellPr id="1" uniqueName="1">
      <xmlPr mapId="43" xpath="/ns1:Root/ns1:Prog/ns1:Target_P1_5" xmlDataType="double"/>
    </xmlCellPr>
  </singleXmlCell>
  <singleXmlCell id="663" r="H213" connectionId="0">
    <xmlCellPr id="1" uniqueName="1">
      <xmlPr mapId="43" xpath="/ns1:Root/ns1:Prog/ns1:Target_P2_5" xmlDataType="double"/>
    </xmlCellPr>
  </singleXmlCell>
  <singleXmlCell id="664" r="I213" connectionId="0">
    <xmlCellPr id="1" uniqueName="1">
      <xmlPr mapId="43" xpath="/ns1:Root/ns1:Prog/ns1:Target_P3_5" xmlDataType="double"/>
    </xmlCellPr>
  </singleXmlCell>
  <singleXmlCell id="665" r="J213" connectionId="0">
    <xmlCellPr id="1" uniqueName="1">
      <xmlPr mapId="43" xpath="/ns1:Root/ns1:Prog/ns1:Target_P4_5" xmlDataType="double"/>
    </xmlCellPr>
  </singleXmlCell>
  <singleXmlCell id="666" r="K213" connectionId="0">
    <xmlCellPr id="1" uniqueName="1">
      <xmlPr mapId="43" xpath="/ns1:Root/ns1:Prog/ns1:Target_P5_5" xmlDataType="double"/>
    </xmlCellPr>
  </singleXmlCell>
  <singleXmlCell id="667" r="L213" connectionId="0">
    <xmlCellPr id="1" uniqueName="1">
      <xmlPr mapId="43" xpath="/ns1:Root/ns1:Prog/ns1:Target_P6_5" xmlDataType="double"/>
    </xmlCellPr>
  </singleXmlCell>
  <singleXmlCell id="668" r="M213" connectionId="0">
    <xmlCellPr id="1" uniqueName="1">
      <xmlPr mapId="43" xpath="/ns1:Root/ns1:Prog/ns1:Target_P7_5" xmlDataType="double"/>
    </xmlCellPr>
  </singleXmlCell>
  <singleXmlCell id="669" r="N213" connectionId="0">
    <xmlCellPr id="1" uniqueName="1">
      <xmlPr mapId="43" xpath="/ns1:Root/ns1:Prog/ns1:Target_P8_5" xmlDataType="double"/>
    </xmlCellPr>
  </singleXmlCell>
  <singleXmlCell id="670" r="O213" connectionId="0">
    <xmlCellPr id="1" uniqueName="1">
      <xmlPr mapId="43" xpath="/ns1:Root/ns1:Prog/ns1:Target_P9_5" xmlDataType="double"/>
    </xmlCellPr>
  </singleXmlCell>
  <singleXmlCell id="671" r="P213" connectionId="0">
    <xmlCellPr id="1" uniqueName="1">
      <xmlPr mapId="43" xpath="/ns1:Root/ns1:Prog/ns1:Target_P10_5" xmlDataType="double"/>
    </xmlCellPr>
  </singleXmlCell>
  <singleXmlCell id="672" r="Q213" connectionId="0">
    <xmlCellPr id="1" uniqueName="1">
      <xmlPr mapId="43" xpath="/ns1:Root/ns1:Prog/ns1:Target_P11_5" xmlDataType="double"/>
    </xmlCellPr>
  </singleXmlCell>
  <singleXmlCell id="674" r="G214" connectionId="0">
    <xmlCellPr id="1" uniqueName="1">
      <xmlPr mapId="43" xpath="/ns1:Root/ns1:Prog/ns1:Achieved__P1_5" xmlDataType="double"/>
    </xmlCellPr>
  </singleXmlCell>
  <singleXmlCell id="675" r="H214" connectionId="0">
    <xmlCellPr id="1" uniqueName="1">
      <xmlPr mapId="43" xpath="/ns1:Root/ns1:Prog/ns1:Achieved__P2_5" xmlDataType="double"/>
    </xmlCellPr>
  </singleXmlCell>
  <singleXmlCell id="676" r="I214" connectionId="0">
    <xmlCellPr id="1" uniqueName="1">
      <xmlPr mapId="43" xpath="/ns1:Root/ns1:Prog/ns1:Achieved__P3_5" xmlDataType="double"/>
    </xmlCellPr>
  </singleXmlCell>
  <singleXmlCell id="677" r="J214" connectionId="0">
    <xmlCellPr id="1" uniqueName="1">
      <xmlPr mapId="43" xpath="/ns1:Root/ns1:Prog/ns1:Achieved__P4_5" xmlDataType="double"/>
    </xmlCellPr>
  </singleXmlCell>
  <singleXmlCell id="678" r="K214" connectionId="0">
    <xmlCellPr id="1" uniqueName="1">
      <xmlPr mapId="43" xpath="/ns1:Root/ns1:Prog/ns1:Achieved__P5_5" xmlDataType="string"/>
    </xmlCellPr>
  </singleXmlCell>
  <singleXmlCell id="679" r="L214" connectionId="0">
    <xmlCellPr id="1" uniqueName="1">
      <xmlPr mapId="43" xpath="/ns1:Root/ns1:Prog/ns1:Achieved__P6_5" xmlDataType="string"/>
    </xmlCellPr>
  </singleXmlCell>
  <singleXmlCell id="680" r="M214" connectionId="0">
    <xmlCellPr id="1" uniqueName="1">
      <xmlPr mapId="43" xpath="/ns1:Root/ns1:Prog/ns1:Achieved__P7_5" xmlDataType="string"/>
    </xmlCellPr>
  </singleXmlCell>
  <singleXmlCell id="681" r="N214" connectionId="0">
    <xmlCellPr id="1" uniqueName="1">
      <xmlPr mapId="43" xpath="/ns1:Root/ns1:Prog/ns1:Achieved__P8_5" xmlDataType="string"/>
    </xmlCellPr>
  </singleXmlCell>
  <singleXmlCell id="682" r="O214" connectionId="0">
    <xmlCellPr id="1" uniqueName="1">
      <xmlPr mapId="43" xpath="/ns1:Root/ns1:Prog/ns1:Achieved__P9_5" xmlDataType="string"/>
    </xmlCellPr>
  </singleXmlCell>
  <singleXmlCell id="683" r="P214" connectionId="0">
    <xmlCellPr id="1" uniqueName="1">
      <xmlPr mapId="43" xpath="/ns1:Root/ns1:Prog/ns1:Achieved__P10_5" xmlDataType="string"/>
    </xmlCellPr>
  </singleXmlCell>
  <singleXmlCell id="684" r="Q214" connectionId="0">
    <xmlCellPr id="1" uniqueName="1">
      <xmlPr mapId="43" xpath="/ns1:Root/ns1:Prog/ns1:Achieved__P11_5" xmlDataType="string"/>
    </xmlCellPr>
  </singleXmlCell>
  <singleXmlCell id="686" r="G215" connectionId="0">
    <xmlCellPr id="1" uniqueName="1">
      <xmlPr mapId="43" xpath="/ns1:Root/ns1:Prog/ns1:Target_P1_6" xmlDataType="double"/>
    </xmlCellPr>
  </singleXmlCell>
  <singleXmlCell id="687" r="H215" connectionId="0">
    <xmlCellPr id="1" uniqueName="1">
      <xmlPr mapId="43" xpath="/ns1:Root/ns1:Prog/ns1:Target_P2_6" xmlDataType="double"/>
    </xmlCellPr>
  </singleXmlCell>
  <singleXmlCell id="688" r="I215" connectionId="0">
    <xmlCellPr id="1" uniqueName="1">
      <xmlPr mapId="43" xpath="/ns1:Root/ns1:Prog/ns1:Target_P3_6" xmlDataType="double"/>
    </xmlCellPr>
  </singleXmlCell>
  <singleXmlCell id="689" r="J215" connectionId="0">
    <xmlCellPr id="1" uniqueName="1">
      <xmlPr mapId="43" xpath="/ns1:Root/ns1:Prog/ns1:Target_P4_6" xmlDataType="double"/>
    </xmlCellPr>
  </singleXmlCell>
  <singleXmlCell id="690" r="K215" connectionId="0">
    <xmlCellPr id="1" uniqueName="1">
      <xmlPr mapId="43" xpath="/ns1:Root/ns1:Prog/ns1:Target_P5_6" xmlDataType="double"/>
    </xmlCellPr>
  </singleXmlCell>
  <singleXmlCell id="691" r="L215" connectionId="0">
    <xmlCellPr id="1" uniqueName="1">
      <xmlPr mapId="43" xpath="/ns1:Root/ns1:Prog/ns1:Target_P6_6" xmlDataType="double"/>
    </xmlCellPr>
  </singleXmlCell>
  <singleXmlCell id="692" r="M215" connectionId="0">
    <xmlCellPr id="1" uniqueName="1">
      <xmlPr mapId="43" xpath="/ns1:Root/ns1:Prog/ns1:Target_P7_6" xmlDataType="double"/>
    </xmlCellPr>
  </singleXmlCell>
  <singleXmlCell id="693" r="N215" connectionId="0">
    <xmlCellPr id="1" uniqueName="1">
      <xmlPr mapId="43" xpath="/ns1:Root/ns1:Prog/ns1:Target_P8_6" xmlDataType="double"/>
    </xmlCellPr>
  </singleXmlCell>
  <singleXmlCell id="694" r="O215" connectionId="0">
    <xmlCellPr id="1" uniqueName="1">
      <xmlPr mapId="43" xpath="/ns1:Root/ns1:Prog/ns1:Target_P9_6" xmlDataType="double"/>
    </xmlCellPr>
  </singleXmlCell>
  <singleXmlCell id="695" r="P215" connectionId="0">
    <xmlCellPr id="1" uniqueName="1">
      <xmlPr mapId="43" xpath="/ns1:Root/ns1:Prog/ns1:Target_P10_6" xmlDataType="double"/>
    </xmlCellPr>
  </singleXmlCell>
  <singleXmlCell id="696" r="Q215" connectionId="0">
    <xmlCellPr id="1" uniqueName="1">
      <xmlPr mapId="43" xpath="/ns1:Root/ns1:Prog/ns1:Target_P11_6" xmlDataType="double"/>
    </xmlCellPr>
  </singleXmlCell>
  <singleXmlCell id="698" r="G216" connectionId="0">
    <xmlCellPr id="1" uniqueName="1">
      <xmlPr mapId="43" xpath="/ns1:Root/ns1:Prog/ns1:Achieved__P1_6" xmlDataType="double"/>
    </xmlCellPr>
  </singleXmlCell>
  <singleXmlCell id="699" r="H216" connectionId="0">
    <xmlCellPr id="1" uniqueName="1">
      <xmlPr mapId="43" xpath="/ns1:Root/ns1:Prog/ns1:Achieved__P2_6" xmlDataType="double"/>
    </xmlCellPr>
  </singleXmlCell>
  <singleXmlCell id="700" r="I216" connectionId="0">
    <xmlCellPr id="1" uniqueName="1">
      <xmlPr mapId="43" xpath="/ns1:Root/ns1:Prog/ns1:Achieved__P3_6" xmlDataType="double"/>
    </xmlCellPr>
  </singleXmlCell>
  <singleXmlCell id="701" r="J216" connectionId="0">
    <xmlCellPr id="1" uniqueName="1">
      <xmlPr mapId="43" xpath="/ns1:Root/ns1:Prog/ns1:Achieved__P4_6" xmlDataType="double"/>
    </xmlCellPr>
  </singleXmlCell>
  <singleXmlCell id="702" r="K216" connectionId="0">
    <xmlCellPr id="1" uniqueName="1">
      <xmlPr mapId="43" xpath="/ns1:Root/ns1:Prog/ns1:Achieved__P5_6" xmlDataType="string"/>
    </xmlCellPr>
  </singleXmlCell>
  <singleXmlCell id="703" r="L216" connectionId="0">
    <xmlCellPr id="1" uniqueName="1">
      <xmlPr mapId="43" xpath="/ns1:Root/ns1:Prog/ns1:Achieved__P6_6" xmlDataType="string"/>
    </xmlCellPr>
  </singleXmlCell>
  <singleXmlCell id="704" r="M216" connectionId="0">
    <xmlCellPr id="1" uniqueName="1">
      <xmlPr mapId="43" xpath="/ns1:Root/ns1:Prog/ns1:Achieved__P7_6" xmlDataType="string"/>
    </xmlCellPr>
  </singleXmlCell>
  <singleXmlCell id="705" r="N216" connectionId="0">
    <xmlCellPr id="1" uniqueName="1">
      <xmlPr mapId="43" xpath="/ns1:Root/ns1:Prog/ns1:Achieved__P8_6" xmlDataType="string"/>
    </xmlCellPr>
  </singleXmlCell>
  <singleXmlCell id="706" r="O216" connectionId="0">
    <xmlCellPr id="1" uniqueName="1">
      <xmlPr mapId="43" xpath="/ns1:Root/ns1:Prog/ns1:Achieved__P9_6" xmlDataType="string"/>
    </xmlCellPr>
  </singleXmlCell>
  <singleXmlCell id="707" r="P216" connectionId="0">
    <xmlCellPr id="1" uniqueName="1">
      <xmlPr mapId="43" xpath="/ns1:Root/ns1:Prog/ns1:Achieved__P10_6" xmlDataType="string"/>
    </xmlCellPr>
  </singleXmlCell>
  <singleXmlCell id="708" r="Q216" connectionId="0">
    <xmlCellPr id="1" uniqueName="1">
      <xmlPr mapId="43" xpath="/ns1:Root/ns1:Prog/ns1:Achieved__P11_6" xmlDataType="string"/>
    </xmlCellPr>
  </singleXmlCell>
  <singleXmlCell id="806" r="J207" connectionId="0">
    <xmlCellPr id="1" uniqueName="1">
      <xmlPr mapId="43" xpath="/ns1:Root/ns1:Prog/ns1:Target_P4_2" xmlDataType="double"/>
    </xmlCellPr>
  </singleXmlCell>
  <singleXmlCell id="837" r="C26" connectionId="0">
    <xmlCellPr id="1" uniqueName="1">
      <xmlPr mapId="43" xpath="/ns1:Root/ns1:Currency" xmlDataType="string"/>
    </xmlCellPr>
  </singleXmlCell>
  <singleXmlCell id="497" r="E84" connectionId="0">
    <xmlCellPr id="1" uniqueName="1">
      <xmlPr mapId="43" xpath="/ns1:Root/ns1:M1/ns1:Time_Bound_Actions__TBAs__Not_fulfilled__and_past_the_deadline" xmlDataType="double"/>
    </xmlCellPr>
  </singleXmlCell>
  <singleXmlCell id="496" r="D84" connectionId="0">
    <xmlCellPr id="1" uniqueName="1">
      <xmlPr mapId="43" xpath="/ns1:Root/ns1:M1/ns1:Time_Bound_Actions__TBAs__Not_fulfilled__but_within_deadline" xmlDataType="string"/>
    </xmlCellPr>
  </singleXmlCell>
  <singleXmlCell id="495" r="C84" connectionId="0">
    <xmlCellPr id="1" uniqueName="1">
      <xmlPr mapId="43" xpath="/ns1:Root/ns1:M1/ns1:Time_Bound_Actions__TBAs__Fulfilled" xmlDataType="double"/>
    </xmlCellPr>
  </singleXmlCell>
  <singleXmlCell id="494" r="A84" connectionId="0">
    <xmlCellPr id="1" uniqueName="1">
      <xmlPr mapId="43" xpath="/ns1:Root/ns1:M1/ns1:Time_Bound_Actions__TBAs__" xmlDataType="string"/>
    </xmlCellPr>
  </singleXmlCell>
  <singleXmlCell id="493" r="E83" connectionId="0">
    <xmlCellPr id="1" uniqueName="1">
      <xmlPr mapId="43" xpath="/ns1:Root/ns1:M1/ns1:Conditions_precedents__CPs__Not_fulfilled__and_past_the_deadline" xmlDataType="double"/>
    </xmlCellPr>
  </singleXmlCell>
  <singleXmlCell id="492" r="D83" connectionId="0">
    <xmlCellPr id="1" uniqueName="1">
      <xmlPr mapId="43" xpath="/ns1:Root/ns1:M1/ns1:Conditions_precedents__CPs__Not_fulfilled__but_within_deadline" xmlDataType="double"/>
    </xmlCellPr>
  </singleXmlCell>
  <singleXmlCell id="491" r="C83" connectionId="0">
    <xmlCellPr id="1" uniqueName="1">
      <xmlPr mapId="43" xpath="/ns1:Root/ns1:M1/ns1:Conditions_precedents__CPs__Fulfilled" xmlDataType="double"/>
    </xmlCellPr>
  </singleXmlCell>
  <singleXmlCell id="490" r="A83" connectionId="0">
    <xmlCellPr id="1" uniqueName="1">
      <xmlPr mapId="43" xpath="/ns1:Root/ns1:M1/ns1:Conditions_precedents__CPs__" xmlDataType="string"/>
    </xmlCellPr>
  </singleXmlCell>
  <singleXmlCell id="807" r="A205" connectionId="0">
    <xmlCellPr id="1" uniqueName="1">
      <xmlPr mapId="43" xpath="/ns1:Root/ns1:P1" xmlDataType="string"/>
    </xmlCellPr>
  </singleXmlCell>
  <singleXmlCell id="808" r="D205" connectionId="0">
    <xmlCellPr id="1" uniqueName="1">
      <xmlPr mapId="43" xpath="/ns1:Root/ns1:P1_Code" xmlDataType="double"/>
    </xmlCellPr>
  </singleXmlCell>
  <singleXmlCell id="809" r="E205" connectionId="0">
    <xmlCellPr id="1" uniqueName="1">
      <xmlPr mapId="43" xpath="/ns1:Root/ns1:P1_Tied" xmlDataType="string"/>
    </xmlCellPr>
  </singleXmlCell>
  <singleXmlCell id="810" r="A207" connectionId="0">
    <xmlCellPr id="1" uniqueName="1">
      <xmlPr mapId="43" xpath="/ns1:Root/ns1:P2" xmlDataType="string"/>
    </xmlCellPr>
  </singleXmlCell>
  <singleXmlCell id="811" r="D207" connectionId="0">
    <xmlCellPr id="1" uniqueName="1">
      <xmlPr mapId="43" xpath="/ns1:Root/ns1:P2_Code" xmlDataType="double"/>
    </xmlCellPr>
  </singleXmlCell>
  <singleXmlCell id="812" r="E207" connectionId="0">
    <xmlCellPr id="1" uniqueName="1">
      <xmlPr mapId="43" xpath="/ns1:Root/ns1:P2_Tied" xmlDataType="string"/>
    </xmlCellPr>
  </singleXmlCell>
  <singleXmlCell id="813" r="A209" connectionId="0">
    <xmlCellPr id="1" uniqueName="1">
      <xmlPr mapId="43" xpath="/ns1:Root/ns1:P3" xmlDataType="string"/>
    </xmlCellPr>
  </singleXmlCell>
  <singleXmlCell id="814" r="D209" connectionId="0">
    <xmlCellPr id="1" uniqueName="1">
      <xmlPr mapId="43" xpath="/ns1:Root/ns1:P3_Code" xmlDataType="double"/>
    </xmlCellPr>
  </singleXmlCell>
  <singleXmlCell id="815" r="E209" connectionId="0">
    <xmlCellPr id="1" uniqueName="1">
      <xmlPr mapId="43" xpath="/ns1:Root/ns1:P3_Tied" xmlDataType="string"/>
    </xmlCellPr>
  </singleXmlCell>
  <singleXmlCell id="816" r="A211" connectionId="0">
    <xmlCellPr id="1" uniqueName="1">
      <xmlPr mapId="43" xpath="/ns1:Root/ns1:P4" xmlDataType="string"/>
    </xmlCellPr>
  </singleXmlCell>
  <singleXmlCell id="817" r="D211" connectionId="0">
    <xmlCellPr id="1" uniqueName="1">
      <xmlPr mapId="43" xpath="/ns1:Root/ns1:P4_Code" xmlDataType="double"/>
    </xmlCellPr>
  </singleXmlCell>
  <singleXmlCell id="818" r="E211" connectionId="0">
    <xmlCellPr id="1" uniqueName="1">
      <xmlPr mapId="43" xpath="/ns1:Root/ns1:P4_Tied" xmlDataType="string"/>
    </xmlCellPr>
  </singleXmlCell>
  <singleXmlCell id="819" r="A213" connectionId="0">
    <xmlCellPr id="1" uniqueName="1">
      <xmlPr mapId="43" xpath="/ns1:Root/ns1:P5" xmlDataType="string"/>
    </xmlCellPr>
  </singleXmlCell>
  <singleXmlCell id="820" r="D213" connectionId="0">
    <xmlCellPr id="1" uniqueName="1">
      <xmlPr mapId="43" xpath="/ns1:Root/ns1:P5_Code" xmlDataType="double"/>
    </xmlCellPr>
  </singleXmlCell>
  <singleXmlCell id="821" r="E213" connectionId="0">
    <xmlCellPr id="1" uniqueName="1">
      <xmlPr mapId="43" xpath="/ns1:Root/ns1:P5_Tied" xmlDataType="string"/>
    </xmlCellPr>
  </singleXmlCell>
  <singleXmlCell id="822" r="A215" connectionId="0">
    <xmlCellPr id="1" uniqueName="1">
      <xmlPr mapId="43" xpath="/ns1:Root/ns1:P6" xmlDataType="string"/>
    </xmlCellPr>
  </singleXmlCell>
  <singleXmlCell id="823" r="D215" connectionId="0">
    <xmlCellPr id="1" uniqueName="1">
      <xmlPr mapId="43" xpath="/ns1:Root/ns1:P6_Code" xmlDataType="double"/>
    </xmlCellPr>
  </singleXmlCell>
  <singleXmlCell id="824" r="E215" connectionId="0">
    <xmlCellPr id="1" uniqueName="1">
      <xmlPr mapId="43" xpath="/ns1:Root/ns1:P6_Tied"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51"/>
  </sheetPr>
  <dimension ref="B1:O22"/>
  <sheetViews>
    <sheetView showGridLines="0" showRowColHeaders="0" zoomScale="120" zoomScaleNormal="100" workbookViewId="0"/>
  </sheetViews>
  <sheetFormatPr defaultColWidth="11" defaultRowHeight="15"/>
  <cols>
    <col min="1" max="1" width="1.140625" customWidth="1"/>
    <col min="2" max="10" width="11.42578125" customWidth="1"/>
    <col min="11" max="11" width="1.7109375" customWidth="1"/>
  </cols>
  <sheetData>
    <row r="1" spans="2:15" ht="25.5" customHeight="1"/>
    <row r="2" spans="2:15" ht="36">
      <c r="B2" s="636" t="str">
        <f>+"Панель показателей:  "&amp;"  "&amp;IF(+'Ввод данных'!B4="Выберите","",'Ввод данных'!B4&amp;" - ")&amp;IF('Ввод данных'!F6="Выберите","",'Ввод данных'!F6)</f>
        <v>Панель показателей:    Кыргызстан - ВИЧ/СПИД/ТБ</v>
      </c>
      <c r="C2" s="636"/>
      <c r="D2" s="636"/>
      <c r="E2" s="636"/>
      <c r="F2" s="636"/>
      <c r="G2" s="636"/>
      <c r="H2" s="636"/>
      <c r="I2" s="636"/>
      <c r="J2" s="636"/>
      <c r="K2" s="636"/>
      <c r="L2" s="636"/>
      <c r="M2" s="636"/>
      <c r="N2" s="1"/>
      <c r="O2" s="1"/>
    </row>
    <row r="4" spans="2:15" ht="21">
      <c r="B4" s="632" t="str">
        <f>+IF('Ввод данных'!F6="Выберите", "",'Ввод данных'!F6) &amp;"  "&amp;+IF('Ввод данных'!F8="Выберите", "", 'Ввод данных'!F8&amp;",  ")&amp;+IF('Ввод данных'!H8="Выберите","",'Ввод данных'!H8)</f>
        <v xml:space="preserve">ВИЧ/СПИД/ТБ  ,  </v>
      </c>
      <c r="C4" s="632"/>
      <c r="D4" s="632"/>
      <c r="E4" s="633"/>
      <c r="F4" s="208"/>
      <c r="G4" s="208"/>
      <c r="H4" s="294" t="str">
        <f>+'Ввод данных'!A6&amp;" "&amp;+'Ввод данных'!B6</f>
        <v>Грант № KGZ-C-UNDP</v>
      </c>
      <c r="I4" s="294"/>
      <c r="J4" s="207"/>
      <c r="K4" s="208"/>
      <c r="L4" s="208"/>
    </row>
    <row r="22" spans="2:12" ht="26.25">
      <c r="B22" s="634" t="s">
        <v>86</v>
      </c>
      <c r="C22" s="635"/>
      <c r="D22" s="635"/>
      <c r="E22" s="635"/>
      <c r="F22" s="635"/>
      <c r="G22" s="635"/>
      <c r="H22" s="635"/>
      <c r="I22" s="635"/>
      <c r="J22" s="635"/>
      <c r="K22" s="635"/>
      <c r="L22" s="635"/>
    </row>
  </sheetData>
  <sheetProtection password="CFC9" sheet="1"/>
  <mergeCells count="3">
    <mergeCell ref="B4:E4"/>
    <mergeCell ref="B22:L22"/>
    <mergeCell ref="B2:M2"/>
  </mergeCells>
  <phoneticPr fontId="31" type="noConversion"/>
  <pageMargins left="0.70866141732283472" right="0.70866141732283472" top="0.74803149606299213" bottom="0.74803149606299213" header="0.31496062992125984" footer="0.31496062992125984"/>
  <pageSetup paperSize="8" orientation="landscape" r:id="rId1"/>
  <headerFooter>
    <oddFooter>&amp;L&amp;F&amp;C&amp;A&amp;R&amp;D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C000"/>
  </sheetPr>
  <dimension ref="A1:V83"/>
  <sheetViews>
    <sheetView showGridLines="0" zoomScale="75" zoomScaleNormal="100" workbookViewId="0">
      <pane ySplit="2" topLeftCell="A52" activePane="bottomLeft" state="frozen"/>
      <selection activeCell="E22" sqref="E22"/>
      <selection pane="bottomLeft" activeCell="E56" sqref="E56:I56"/>
    </sheetView>
  </sheetViews>
  <sheetFormatPr defaultColWidth="11" defaultRowHeight="15"/>
  <cols>
    <col min="1" max="1" width="2.7109375" customWidth="1"/>
    <col min="2" max="2" width="21.42578125" customWidth="1"/>
    <col min="3" max="3" width="11.42578125" customWidth="1"/>
    <col min="4" max="4" width="22.5703125" customWidth="1"/>
    <col min="5" max="5" width="16.42578125" customWidth="1"/>
    <col min="6" max="6" width="15.7109375" customWidth="1"/>
    <col min="7" max="7" width="37.28515625" customWidth="1"/>
    <col min="8" max="8" width="17.28515625" customWidth="1"/>
    <col min="9" max="9" width="71" customWidth="1"/>
    <col min="10" max="10" width="14.140625" customWidth="1"/>
    <col min="11" max="11" width="16" customWidth="1"/>
    <col min="12" max="12" width="13.140625" customWidth="1"/>
    <col min="13" max="13" width="49.42578125" customWidth="1"/>
    <col min="14" max="14" width="2.5703125" style="33" customWidth="1"/>
    <col min="15" max="15" width="3" style="33" customWidth="1"/>
    <col min="16" max="16" width="2.5703125" customWidth="1"/>
    <col min="17" max="17" width="16.140625" customWidth="1"/>
    <col min="18" max="18" width="13.7109375" customWidth="1"/>
    <col min="19" max="19" width="11.42578125" customWidth="1"/>
    <col min="20" max="20" width="14.85546875" customWidth="1"/>
    <col min="21" max="21" width="16" customWidth="1"/>
    <col min="22" max="22" width="11.42578125" hidden="1" customWidth="1"/>
    <col min="23" max="23" width="15.5703125" customWidth="1"/>
    <col min="24" max="24" width="11.42578125" customWidth="1"/>
    <col min="25" max="25" width="2.28515625" customWidth="1"/>
    <col min="26" max="26" width="1.140625" customWidth="1"/>
    <col min="27" max="27" width="3.28515625" customWidth="1"/>
    <col min="28" max="28" width="17" customWidth="1"/>
    <col min="29" max="29" width="15" customWidth="1"/>
    <col min="30" max="30" width="11.42578125" customWidth="1"/>
    <col min="31" max="31" width="13.5703125" customWidth="1"/>
    <col min="32" max="32" width="16.85546875" customWidth="1"/>
    <col min="33" max="33" width="11.42578125" customWidth="1"/>
    <col min="34" max="34" width="2" customWidth="1"/>
    <col min="35" max="35" width="3.28515625" customWidth="1"/>
    <col min="36" max="36" width="2.28515625" customWidth="1"/>
    <col min="37" max="37" width="40.7109375" customWidth="1"/>
    <col min="38" max="38" width="15.42578125" customWidth="1"/>
  </cols>
  <sheetData>
    <row r="1" spans="1:15" ht="34.5" customHeight="1">
      <c r="A1" s="3"/>
      <c r="B1" s="3"/>
      <c r="C1" s="3"/>
      <c r="D1" s="3"/>
      <c r="E1" s="3"/>
      <c r="F1" s="3"/>
      <c r="G1" s="3"/>
      <c r="H1" s="3"/>
      <c r="I1" s="3"/>
      <c r="J1" s="3"/>
      <c r="K1" s="3"/>
      <c r="L1" s="3"/>
      <c r="M1" s="3"/>
    </row>
    <row r="2" spans="1:15" ht="36" customHeight="1">
      <c r="A2" s="3"/>
      <c r="B2" s="707" t="str">
        <f>+"Панель показателей: "&amp;" "&amp;+IF('Ввод данных'!B4="Выберите","",'Ввод данных'!B4&amp;" - ")&amp;+IF('Ввод данных'!F6="Выберите","",'Ввод данных'!F6)</f>
        <v>Панель показателей:  Кыргызстан - ВИЧ/СПИД/ТБ</v>
      </c>
      <c r="C2" s="707"/>
      <c r="D2" s="707"/>
      <c r="E2" s="707"/>
      <c r="F2" s="707"/>
      <c r="G2" s="707"/>
      <c r="H2" s="707"/>
      <c r="I2" s="707"/>
      <c r="J2" s="707"/>
      <c r="K2" s="707"/>
      <c r="L2" s="707"/>
      <c r="M2" s="707"/>
    </row>
    <row r="3" spans="1:15" ht="15.75" customHeight="1">
      <c r="A3" s="3"/>
      <c r="B3" s="199"/>
      <c r="C3" s="199"/>
      <c r="D3" s="199"/>
      <c r="E3" s="199"/>
      <c r="F3" s="199"/>
      <c r="G3" s="199"/>
      <c r="H3" s="199"/>
      <c r="I3" s="199"/>
      <c r="J3" s="199"/>
      <c r="K3" s="200"/>
      <c r="L3" s="200"/>
      <c r="M3" s="3"/>
    </row>
    <row r="5" spans="1:15" ht="23.25">
      <c r="B5" s="662" t="s">
        <v>313</v>
      </c>
      <c r="C5" s="662"/>
      <c r="D5" s="662"/>
      <c r="E5" s="662"/>
      <c r="F5" s="662"/>
      <c r="G5" s="662"/>
      <c r="H5" s="662"/>
      <c r="I5" s="662"/>
      <c r="J5" s="662"/>
      <c r="K5" s="662"/>
      <c r="L5" s="662"/>
      <c r="M5" s="662"/>
      <c r="N5" s="662"/>
      <c r="O5" s="662"/>
    </row>
    <row r="7" spans="1:15" s="396" customFormat="1" ht="21">
      <c r="B7" s="711" t="s">
        <v>87</v>
      </c>
      <c r="C7" s="712"/>
      <c r="D7" s="713"/>
      <c r="E7" s="711" t="s">
        <v>88</v>
      </c>
      <c r="F7" s="712"/>
      <c r="G7" s="712"/>
      <c r="H7" s="712"/>
      <c r="I7" s="713"/>
      <c r="J7" s="711" t="s">
        <v>89</v>
      </c>
      <c r="K7" s="712"/>
      <c r="L7" s="713"/>
      <c r="M7" s="711" t="s">
        <v>9</v>
      </c>
      <c r="N7" s="712"/>
      <c r="O7" s="713"/>
    </row>
    <row r="8" spans="1:15" ht="117.75" customHeight="1">
      <c r="B8" s="657" t="str">
        <f>+'Ввод данных'!A27</f>
        <v>F1: Бюджет и выплаты Глобальным фондом</v>
      </c>
      <c r="C8" s="717"/>
      <c r="D8" s="718"/>
      <c r="E8" s="714" t="s">
        <v>420</v>
      </c>
      <c r="F8" s="715"/>
      <c r="G8" s="715"/>
      <c r="H8" s="715"/>
      <c r="I8" s="716"/>
      <c r="J8" s="708" t="s">
        <v>428</v>
      </c>
      <c r="K8" s="709"/>
      <c r="L8" s="710"/>
      <c r="M8" s="708" t="s">
        <v>12</v>
      </c>
      <c r="N8" s="709"/>
      <c r="O8" s="710"/>
    </row>
    <row r="9" spans="1:15" ht="117.75" customHeight="1">
      <c r="B9" s="698" t="str">
        <f>+'Ввод данных'!A36</f>
        <v>F2: Бюджет и фактические расходы согласно задачам гранта</v>
      </c>
      <c r="C9" s="721"/>
      <c r="D9" s="722"/>
      <c r="E9" s="701" t="s">
        <v>419</v>
      </c>
      <c r="F9" s="660"/>
      <c r="G9" s="660"/>
      <c r="H9" s="660"/>
      <c r="I9" s="661"/>
      <c r="J9" s="708" t="s">
        <v>427</v>
      </c>
      <c r="K9" s="709"/>
      <c r="L9" s="710"/>
      <c r="M9" s="708" t="s">
        <v>12</v>
      </c>
      <c r="N9" s="709"/>
      <c r="O9" s="710"/>
    </row>
    <row r="10" spans="1:15" ht="247.5" customHeight="1">
      <c r="B10" s="698" t="str">
        <f>+'Ввод данных'!A58</f>
        <v>F3: Выплаты и расходы</v>
      </c>
      <c r="C10" s="721"/>
      <c r="D10" s="722"/>
      <c r="E10" s="701" t="s">
        <v>418</v>
      </c>
      <c r="F10" s="660"/>
      <c r="G10" s="660"/>
      <c r="H10" s="660"/>
      <c r="I10" s="661"/>
      <c r="J10" s="708" t="s">
        <v>426</v>
      </c>
      <c r="K10" s="709"/>
      <c r="L10" s="710"/>
      <c r="M10" s="708" t="s">
        <v>5</v>
      </c>
      <c r="N10" s="709"/>
      <c r="O10" s="710"/>
    </row>
    <row r="11" spans="1:15" ht="252.75" customHeight="1">
      <c r="B11" s="698" t="str">
        <f>+'Ввод данных'!A67</f>
        <v>F4: Последний отчетный и платежный цикл ОР</v>
      </c>
      <c r="C11" s="699"/>
      <c r="D11" s="700"/>
      <c r="E11" s="701" t="s">
        <v>417</v>
      </c>
      <c r="F11" s="660"/>
      <c r="G11" s="660"/>
      <c r="H11" s="660"/>
      <c r="I11" s="661"/>
      <c r="J11" s="708" t="s">
        <v>358</v>
      </c>
      <c r="K11" s="709"/>
      <c r="L11" s="710"/>
      <c r="M11" s="708" t="s">
        <v>6</v>
      </c>
      <c r="N11" s="709"/>
      <c r="O11" s="710"/>
    </row>
    <row r="12" spans="1:15" s="19" customFormat="1">
      <c r="B12" s="723"/>
      <c r="C12" s="723"/>
      <c r="D12" s="723"/>
      <c r="E12" s="724"/>
      <c r="F12" s="724"/>
      <c r="G12" s="724"/>
      <c r="H12" s="724"/>
      <c r="I12" s="724"/>
      <c r="J12" s="724"/>
      <c r="K12" s="724"/>
      <c r="L12" s="724"/>
      <c r="M12" s="724"/>
      <c r="N12" s="724"/>
      <c r="O12" s="724"/>
    </row>
    <row r="13" spans="1:15" s="19" customFormat="1">
      <c r="B13" s="697"/>
      <c r="C13" s="697"/>
      <c r="D13" s="697"/>
      <c r="E13" s="681"/>
      <c r="F13" s="681"/>
      <c r="G13" s="681"/>
      <c r="H13" s="681"/>
      <c r="I13" s="681"/>
      <c r="J13" s="681"/>
      <c r="K13" s="681"/>
      <c r="L13" s="681"/>
      <c r="M13" s="681"/>
      <c r="N13" s="681"/>
      <c r="O13" s="681"/>
    </row>
    <row r="14" spans="1:15" s="19" customFormat="1">
      <c r="B14" s="697"/>
      <c r="C14" s="697"/>
      <c r="D14" s="697"/>
      <c r="E14" s="681"/>
      <c r="F14" s="681"/>
      <c r="G14" s="681"/>
      <c r="H14" s="681"/>
      <c r="I14" s="681"/>
      <c r="J14" s="681"/>
      <c r="K14" s="681"/>
      <c r="L14" s="681"/>
      <c r="M14" s="681"/>
      <c r="N14" s="681"/>
      <c r="O14" s="681"/>
    </row>
    <row r="15" spans="1:15" s="19" customFormat="1">
      <c r="B15" s="697"/>
      <c r="C15" s="697"/>
      <c r="D15" s="697"/>
      <c r="E15" s="681"/>
      <c r="F15" s="681"/>
      <c r="G15" s="681"/>
      <c r="H15" s="681"/>
      <c r="I15" s="681"/>
      <c r="J15" s="681"/>
      <c r="K15" s="681"/>
      <c r="L15" s="681"/>
      <c r="M15" s="681"/>
      <c r="N15" s="681"/>
      <c r="O15" s="681"/>
    </row>
    <row r="16" spans="1:15" ht="23.25">
      <c r="B16" s="662" t="s">
        <v>277</v>
      </c>
      <c r="C16" s="662"/>
      <c r="D16" s="662"/>
      <c r="E16" s="662"/>
      <c r="F16" s="662"/>
      <c r="G16" s="662"/>
      <c r="H16" s="662"/>
      <c r="I16" s="662"/>
      <c r="J16" s="662"/>
      <c r="K16" s="662"/>
      <c r="L16" s="662"/>
      <c r="M16" s="662"/>
      <c r="N16" s="662"/>
      <c r="O16" s="662"/>
    </row>
    <row r="18" spans="1:15" ht="21">
      <c r="B18" s="678" t="s">
        <v>87</v>
      </c>
      <c r="C18" s="679"/>
      <c r="D18" s="680"/>
      <c r="E18" s="678" t="s">
        <v>88</v>
      </c>
      <c r="F18" s="679"/>
      <c r="G18" s="679"/>
      <c r="H18" s="679"/>
      <c r="I18" s="680"/>
      <c r="J18" s="678" t="s">
        <v>89</v>
      </c>
      <c r="K18" s="679"/>
      <c r="L18" s="680"/>
      <c r="M18" s="678" t="s">
        <v>90</v>
      </c>
      <c r="N18" s="679"/>
      <c r="O18" s="680"/>
    </row>
    <row r="19" spans="1:15" ht="114" customHeight="1">
      <c r="B19" s="657" t="str">
        <f>+'Ввод данных'!A78</f>
        <v>M1: Статус Предварительных условий (ПУ) и Действий с установленным сроком исполнения (ДУС)</v>
      </c>
      <c r="C19" s="658"/>
      <c r="D19" s="659"/>
      <c r="E19" s="701" t="s">
        <v>2</v>
      </c>
      <c r="F19" s="730"/>
      <c r="G19" s="730"/>
      <c r="H19" s="730"/>
      <c r="I19" s="731"/>
      <c r="J19" s="654" t="s">
        <v>424</v>
      </c>
      <c r="K19" s="655"/>
      <c r="L19" s="656"/>
      <c r="M19" s="654" t="s">
        <v>425</v>
      </c>
      <c r="N19" s="655"/>
      <c r="O19" s="656"/>
    </row>
    <row r="20" spans="1:15" ht="102.75" customHeight="1">
      <c r="B20" s="698" t="str">
        <f>+'Ввод данных'!A87</f>
        <v>M2: Статус ключевых руководящих должностей в структуре ОР</v>
      </c>
      <c r="C20" s="699"/>
      <c r="D20" s="700"/>
      <c r="E20" s="701" t="s">
        <v>416</v>
      </c>
      <c r="F20" s="660"/>
      <c r="G20" s="660"/>
      <c r="H20" s="660"/>
      <c r="I20" s="661"/>
      <c r="J20" s="654" t="s">
        <v>423</v>
      </c>
      <c r="K20" s="655"/>
      <c r="L20" s="656"/>
      <c r="M20" s="654" t="s">
        <v>13</v>
      </c>
      <c r="N20" s="655"/>
      <c r="O20" s="656"/>
    </row>
    <row r="21" spans="1:15" ht="141.75" customHeight="1">
      <c r="B21" s="657" t="str">
        <f>+'Ввод данных'!A93</f>
        <v xml:space="preserve">M3: Контрактные соглашения (СР) </v>
      </c>
      <c r="C21" s="658"/>
      <c r="D21" s="659"/>
      <c r="E21" s="654" t="s">
        <v>412</v>
      </c>
      <c r="F21" s="660"/>
      <c r="G21" s="660"/>
      <c r="H21" s="660"/>
      <c r="I21" s="661"/>
      <c r="J21" s="694" t="s">
        <v>422</v>
      </c>
      <c r="K21" s="695"/>
      <c r="L21" s="696"/>
      <c r="M21" s="654" t="s">
        <v>15</v>
      </c>
      <c r="N21" s="655"/>
      <c r="O21" s="656"/>
    </row>
    <row r="22" spans="1:15" ht="96" customHeight="1">
      <c r="B22" s="657" t="str">
        <f>+'Ввод данных'!A99</f>
        <v>M4: Количество полных отчетов, полученных к установленному сроку</v>
      </c>
      <c r="C22" s="658"/>
      <c r="D22" s="659"/>
      <c r="E22" s="654" t="s">
        <v>410</v>
      </c>
      <c r="F22" s="655"/>
      <c r="G22" s="655"/>
      <c r="H22" s="655"/>
      <c r="I22" s="656"/>
      <c r="J22" s="654" t="s">
        <v>359</v>
      </c>
      <c r="K22" s="655"/>
      <c r="L22" s="656"/>
      <c r="M22" s="654" t="s">
        <v>14</v>
      </c>
      <c r="N22" s="655"/>
      <c r="O22" s="656"/>
    </row>
    <row r="23" spans="1:15" ht="187.5" customHeight="1">
      <c r="B23" s="669" t="str">
        <f>'Ввод данных'!A107</f>
        <v>M5: Бюджет и закупки товаров медицинского назначения, медицинского оборудования,  лекарственных средств и фармацевтических препаратов</v>
      </c>
      <c r="C23" s="670"/>
      <c r="D23" s="671"/>
      <c r="E23" s="675" t="s">
        <v>409</v>
      </c>
      <c r="F23" s="676"/>
      <c r="G23" s="676"/>
      <c r="H23" s="676"/>
      <c r="I23" s="677"/>
      <c r="J23" s="682" t="s">
        <v>10</v>
      </c>
      <c r="K23" s="683"/>
      <c r="L23" s="684"/>
      <c r="M23" s="682" t="s">
        <v>421</v>
      </c>
      <c r="N23" s="683"/>
      <c r="O23" s="684"/>
    </row>
    <row r="24" spans="1:15" ht="72.75" customHeight="1">
      <c r="B24" s="672"/>
      <c r="C24" s="673"/>
      <c r="D24" s="674"/>
      <c r="E24" s="704" t="s">
        <v>405</v>
      </c>
      <c r="F24" s="705"/>
      <c r="G24" s="705"/>
      <c r="H24" s="705"/>
      <c r="I24" s="706"/>
      <c r="J24" s="685"/>
      <c r="K24" s="686"/>
      <c r="L24" s="687"/>
      <c r="M24" s="685"/>
      <c r="N24" s="686"/>
      <c r="O24" s="687"/>
    </row>
    <row r="25" spans="1:15" ht="282.75" customHeight="1">
      <c r="B25" s="657" t="str">
        <f>+'Ввод данных'!A120</f>
        <v>M6: Разница между текущим и резервным запасами</v>
      </c>
      <c r="C25" s="658"/>
      <c r="D25" s="659"/>
      <c r="E25" s="691" t="s">
        <v>403</v>
      </c>
      <c r="F25" s="702"/>
      <c r="G25" s="702"/>
      <c r="H25" s="702"/>
      <c r="I25" s="703"/>
      <c r="J25" s="691" t="s">
        <v>11</v>
      </c>
      <c r="K25" s="692"/>
      <c r="L25" s="693"/>
      <c r="M25" s="688" t="s">
        <v>8</v>
      </c>
      <c r="N25" s="689"/>
      <c r="O25" s="690"/>
    </row>
    <row r="29" spans="1:15" ht="18.75">
      <c r="B29" s="229"/>
    </row>
    <row r="30" spans="1:15" ht="23.25">
      <c r="B30" s="662" t="s">
        <v>378</v>
      </c>
      <c r="C30" s="662"/>
      <c r="D30" s="662"/>
      <c r="E30" s="662"/>
      <c r="F30" s="662"/>
      <c r="G30" s="662"/>
      <c r="H30" s="662"/>
      <c r="I30" s="662"/>
      <c r="J30" s="662"/>
      <c r="K30" s="662"/>
      <c r="L30" s="662"/>
      <c r="M30" s="662"/>
      <c r="N30" s="662"/>
      <c r="O30" s="662"/>
    </row>
    <row r="32" spans="1:15" ht="28.5" customHeight="1">
      <c r="A32" s="226"/>
      <c r="B32" s="663" t="s">
        <v>575</v>
      </c>
      <c r="C32" s="664"/>
      <c r="D32" s="665"/>
      <c r="E32" s="666" t="s">
        <v>628</v>
      </c>
      <c r="F32" s="667"/>
      <c r="G32" s="667"/>
      <c r="H32" s="667"/>
      <c r="I32" s="668"/>
      <c r="J32" s="643" t="s">
        <v>89</v>
      </c>
      <c r="K32" s="644"/>
      <c r="L32" s="645"/>
      <c r="M32" s="643" t="s">
        <v>9</v>
      </c>
      <c r="N32" s="644"/>
      <c r="O32" s="645"/>
    </row>
    <row r="33" spans="1:15" ht="84.75" customHeight="1">
      <c r="A33" s="227"/>
      <c r="B33" s="637" t="s">
        <v>508</v>
      </c>
      <c r="C33" s="638"/>
      <c r="D33" s="639"/>
      <c r="E33" s="646" t="s">
        <v>509</v>
      </c>
      <c r="F33" s="647"/>
      <c r="G33" s="647"/>
      <c r="H33" s="647"/>
      <c r="I33" s="648"/>
      <c r="J33" s="640" t="s">
        <v>510</v>
      </c>
      <c r="K33" s="641"/>
      <c r="L33" s="642"/>
      <c r="M33" s="640" t="s">
        <v>511</v>
      </c>
      <c r="N33" s="641"/>
      <c r="O33" s="642"/>
    </row>
    <row r="34" spans="1:15" ht="61.5" customHeight="1">
      <c r="A34" s="227"/>
      <c r="B34" s="637" t="s">
        <v>512</v>
      </c>
      <c r="C34" s="638"/>
      <c r="D34" s="639"/>
      <c r="E34" s="646" t="s">
        <v>513</v>
      </c>
      <c r="F34" s="647"/>
      <c r="G34" s="647"/>
      <c r="H34" s="647"/>
      <c r="I34" s="648"/>
      <c r="J34" s="640" t="s">
        <v>514</v>
      </c>
      <c r="K34" s="641"/>
      <c r="L34" s="642"/>
      <c r="M34" s="640" t="s">
        <v>515</v>
      </c>
      <c r="N34" s="641"/>
      <c r="O34" s="642"/>
    </row>
    <row r="35" spans="1:15" ht="144" customHeight="1">
      <c r="A35" s="227"/>
      <c r="B35" s="637" t="s">
        <v>516</v>
      </c>
      <c r="C35" s="638"/>
      <c r="D35" s="639"/>
      <c r="E35" s="646" t="s">
        <v>517</v>
      </c>
      <c r="F35" s="647"/>
      <c r="G35" s="647"/>
      <c r="H35" s="647"/>
      <c r="I35" s="648"/>
      <c r="J35" s="640" t="s">
        <v>518</v>
      </c>
      <c r="K35" s="641"/>
      <c r="L35" s="642"/>
      <c r="M35" s="640" t="s">
        <v>515</v>
      </c>
      <c r="N35" s="641"/>
      <c r="O35" s="642"/>
    </row>
    <row r="36" spans="1:15" ht="214.5" customHeight="1">
      <c r="A36" s="227"/>
      <c r="B36" s="637" t="s">
        <v>519</v>
      </c>
      <c r="C36" s="638"/>
      <c r="D36" s="639"/>
      <c r="E36" s="646" t="s">
        <v>520</v>
      </c>
      <c r="F36" s="647"/>
      <c r="G36" s="647"/>
      <c r="H36" s="647"/>
      <c r="I36" s="648"/>
      <c r="J36" s="640" t="s">
        <v>521</v>
      </c>
      <c r="K36" s="641"/>
      <c r="L36" s="642"/>
      <c r="M36" s="640" t="s">
        <v>515</v>
      </c>
      <c r="N36" s="641"/>
      <c r="O36" s="642"/>
    </row>
    <row r="37" spans="1:15" ht="106.5" customHeight="1">
      <c r="A37" s="227"/>
      <c r="B37" s="637" t="s">
        <v>522</v>
      </c>
      <c r="C37" s="638"/>
      <c r="D37" s="639"/>
      <c r="E37" s="646" t="s">
        <v>523</v>
      </c>
      <c r="F37" s="647"/>
      <c r="G37" s="647"/>
      <c r="H37" s="647"/>
      <c r="I37" s="648"/>
      <c r="J37" s="640" t="s">
        <v>524</v>
      </c>
      <c r="K37" s="641"/>
      <c r="L37" s="642"/>
      <c r="M37" s="640" t="s">
        <v>515</v>
      </c>
      <c r="N37" s="641"/>
      <c r="O37" s="642"/>
    </row>
    <row r="38" spans="1:15" ht="103.5" customHeight="1">
      <c r="A38" s="227"/>
      <c r="B38" s="637" t="s">
        <v>525</v>
      </c>
      <c r="C38" s="638"/>
      <c r="D38" s="639"/>
      <c r="E38" s="640" t="s">
        <v>526</v>
      </c>
      <c r="F38" s="641"/>
      <c r="G38" s="641"/>
      <c r="H38" s="641"/>
      <c r="I38" s="642"/>
      <c r="J38" s="640" t="s">
        <v>527</v>
      </c>
      <c r="K38" s="641"/>
      <c r="L38" s="642"/>
      <c r="M38" s="640" t="s">
        <v>515</v>
      </c>
      <c r="N38" s="641"/>
      <c r="O38" s="642"/>
    </row>
    <row r="39" spans="1:15" ht="159" customHeight="1">
      <c r="A39" s="227"/>
      <c r="B39" s="637" t="s">
        <v>528</v>
      </c>
      <c r="C39" s="638"/>
      <c r="D39" s="639"/>
      <c r="E39" s="646" t="s">
        <v>529</v>
      </c>
      <c r="F39" s="649"/>
      <c r="G39" s="649"/>
      <c r="H39" s="649"/>
      <c r="I39" s="650"/>
      <c r="J39" s="640" t="s">
        <v>530</v>
      </c>
      <c r="K39" s="641"/>
      <c r="L39" s="642"/>
      <c r="M39" s="640" t="s">
        <v>515</v>
      </c>
      <c r="N39" s="641"/>
      <c r="O39" s="642"/>
    </row>
    <row r="40" spans="1:15" ht="114.75" customHeight="1">
      <c r="A40" s="227"/>
      <c r="B40" s="637" t="s">
        <v>531</v>
      </c>
      <c r="C40" s="638"/>
      <c r="D40" s="639"/>
      <c r="E40" s="646" t="s">
        <v>532</v>
      </c>
      <c r="F40" s="649"/>
      <c r="G40" s="649"/>
      <c r="H40" s="649"/>
      <c r="I40" s="650"/>
      <c r="J40" s="640" t="s">
        <v>533</v>
      </c>
      <c r="K40" s="641"/>
      <c r="L40" s="642"/>
      <c r="M40" s="640" t="s">
        <v>534</v>
      </c>
      <c r="N40" s="641"/>
      <c r="O40" s="642"/>
    </row>
    <row r="41" spans="1:15" ht="124.5" customHeight="1">
      <c r="A41" s="227"/>
      <c r="B41" s="637" t="s">
        <v>535</v>
      </c>
      <c r="C41" s="638"/>
      <c r="D41" s="639"/>
      <c r="E41" s="651" t="s">
        <v>536</v>
      </c>
      <c r="F41" s="652"/>
      <c r="G41" s="652"/>
      <c r="H41" s="652"/>
      <c r="I41" s="653"/>
      <c r="J41" s="640" t="s">
        <v>537</v>
      </c>
      <c r="K41" s="641"/>
      <c r="L41" s="642"/>
      <c r="M41" s="640" t="s">
        <v>538</v>
      </c>
      <c r="N41" s="641"/>
      <c r="O41" s="642"/>
    </row>
    <row r="42" spans="1:15" ht="124.5" customHeight="1">
      <c r="A42" s="227"/>
      <c r="B42" s="637" t="s">
        <v>539</v>
      </c>
      <c r="C42" s="638"/>
      <c r="D42" s="639"/>
      <c r="E42" s="646" t="s">
        <v>540</v>
      </c>
      <c r="F42" s="649"/>
      <c r="G42" s="649"/>
      <c r="H42" s="649"/>
      <c r="I42" s="650"/>
      <c r="J42" s="640" t="s">
        <v>541</v>
      </c>
      <c r="K42" s="641"/>
      <c r="L42" s="642"/>
      <c r="M42" s="640" t="s">
        <v>515</v>
      </c>
      <c r="N42" s="641"/>
      <c r="O42" s="642"/>
    </row>
    <row r="43" spans="1:15" ht="114.75" customHeight="1">
      <c r="A43" s="227"/>
      <c r="B43" s="637" t="s">
        <v>542</v>
      </c>
      <c r="C43" s="638"/>
      <c r="D43" s="639"/>
      <c r="E43" s="640" t="s">
        <v>543</v>
      </c>
      <c r="F43" s="641"/>
      <c r="G43" s="641"/>
      <c r="H43" s="641"/>
      <c r="I43" s="642"/>
      <c r="J43" s="640" t="s">
        <v>544</v>
      </c>
      <c r="K43" s="641"/>
      <c r="L43" s="642"/>
      <c r="M43" s="640" t="s">
        <v>515</v>
      </c>
      <c r="N43" s="641"/>
      <c r="O43" s="642"/>
    </row>
    <row r="44" spans="1:15" ht="128.25" customHeight="1">
      <c r="A44" s="227"/>
      <c r="B44" s="637" t="s">
        <v>545</v>
      </c>
      <c r="C44" s="638"/>
      <c r="D44" s="639"/>
      <c r="E44" s="646" t="s">
        <v>546</v>
      </c>
      <c r="F44" s="649"/>
      <c r="G44" s="649"/>
      <c r="H44" s="649"/>
      <c r="I44" s="650"/>
      <c r="J44" s="640" t="s">
        <v>547</v>
      </c>
      <c r="K44" s="641"/>
      <c r="L44" s="642"/>
      <c r="M44" s="640" t="s">
        <v>515</v>
      </c>
      <c r="N44" s="641"/>
      <c r="O44" s="642"/>
    </row>
    <row r="45" spans="1:15" ht="96.75" customHeight="1">
      <c r="A45" s="227"/>
      <c r="B45" s="637" t="s">
        <v>548</v>
      </c>
      <c r="C45" s="638"/>
      <c r="D45" s="639"/>
      <c r="E45" s="646" t="s">
        <v>549</v>
      </c>
      <c r="F45" s="647"/>
      <c r="G45" s="647"/>
      <c r="H45" s="647"/>
      <c r="I45" s="648"/>
      <c r="J45" s="640" t="s">
        <v>550</v>
      </c>
      <c r="K45" s="641"/>
      <c r="L45" s="642"/>
      <c r="M45" s="640" t="s">
        <v>551</v>
      </c>
      <c r="N45" s="641"/>
      <c r="O45" s="642"/>
    </row>
    <row r="46" spans="1:15" ht="96.75" customHeight="1">
      <c r="A46" s="227"/>
      <c r="B46" s="637" t="s">
        <v>552</v>
      </c>
      <c r="C46" s="638"/>
      <c r="D46" s="639"/>
      <c r="E46" s="646" t="s">
        <v>553</v>
      </c>
      <c r="F46" s="647"/>
      <c r="G46" s="647"/>
      <c r="H46" s="647"/>
      <c r="I46" s="648"/>
      <c r="J46" s="640" t="s">
        <v>554</v>
      </c>
      <c r="K46" s="641"/>
      <c r="L46" s="642"/>
      <c r="M46" s="640" t="s">
        <v>555</v>
      </c>
      <c r="N46" s="641"/>
      <c r="O46" s="642"/>
    </row>
    <row r="47" spans="1:15" ht="67.5" customHeight="1">
      <c r="A47" s="227"/>
      <c r="B47" s="637" t="s">
        <v>556</v>
      </c>
      <c r="C47" s="638"/>
      <c r="D47" s="639"/>
      <c r="E47" s="640" t="s">
        <v>557</v>
      </c>
      <c r="F47" s="641"/>
      <c r="G47" s="641"/>
      <c r="H47" s="641"/>
      <c r="I47" s="642"/>
      <c r="J47" s="640" t="s">
        <v>558</v>
      </c>
      <c r="K47" s="641"/>
      <c r="L47" s="642"/>
      <c r="M47" s="640" t="s">
        <v>555</v>
      </c>
      <c r="N47" s="641"/>
      <c r="O47" s="642"/>
    </row>
    <row r="48" spans="1:15" ht="127.5" customHeight="1">
      <c r="A48" s="227"/>
      <c r="B48" s="637" t="s">
        <v>559</v>
      </c>
      <c r="C48" s="638"/>
      <c r="D48" s="639"/>
      <c r="E48" s="640" t="s">
        <v>560</v>
      </c>
      <c r="F48" s="641"/>
      <c r="G48" s="641"/>
      <c r="H48" s="641"/>
      <c r="I48" s="642"/>
      <c r="J48" s="640" t="s">
        <v>561</v>
      </c>
      <c r="K48" s="641"/>
      <c r="L48" s="642"/>
      <c r="M48" s="571" t="s">
        <v>562</v>
      </c>
      <c r="N48" s="572"/>
      <c r="O48" s="573"/>
    </row>
    <row r="49" spans="1:15" ht="135.75" customHeight="1">
      <c r="A49" s="227"/>
      <c r="B49" s="637" t="s">
        <v>563</v>
      </c>
      <c r="C49" s="638"/>
      <c r="D49" s="639"/>
      <c r="E49" s="640" t="s">
        <v>564</v>
      </c>
      <c r="F49" s="641"/>
      <c r="G49" s="641"/>
      <c r="H49" s="641"/>
      <c r="I49" s="642"/>
      <c r="J49" s="640" t="s">
        <v>565</v>
      </c>
      <c r="K49" s="641"/>
      <c r="L49" s="642"/>
      <c r="M49" s="640" t="s">
        <v>562</v>
      </c>
      <c r="N49" s="641"/>
      <c r="O49" s="642"/>
    </row>
    <row r="50" spans="1:15" ht="98.25" customHeight="1">
      <c r="A50" s="227"/>
      <c r="B50" s="637" t="s">
        <v>566</v>
      </c>
      <c r="C50" s="638"/>
      <c r="D50" s="639"/>
      <c r="E50" s="646" t="s">
        <v>567</v>
      </c>
      <c r="F50" s="647"/>
      <c r="G50" s="647"/>
      <c r="H50" s="647"/>
      <c r="I50" s="648"/>
      <c r="J50" s="640" t="s">
        <v>568</v>
      </c>
      <c r="K50" s="641"/>
      <c r="L50" s="642"/>
      <c r="M50" s="640" t="s">
        <v>569</v>
      </c>
      <c r="N50" s="641"/>
      <c r="O50" s="642"/>
    </row>
    <row r="51" spans="1:15" ht="61.5" customHeight="1">
      <c r="A51" s="227"/>
      <c r="B51" s="637" t="s">
        <v>570</v>
      </c>
      <c r="C51" s="638"/>
      <c r="D51" s="639"/>
      <c r="E51" s="640" t="s">
        <v>571</v>
      </c>
      <c r="F51" s="641"/>
      <c r="G51" s="641"/>
      <c r="H51" s="641"/>
      <c r="I51" s="642"/>
      <c r="J51" s="640" t="s">
        <v>572</v>
      </c>
      <c r="K51" s="641"/>
      <c r="L51" s="642"/>
      <c r="M51" s="640" t="s">
        <v>573</v>
      </c>
      <c r="N51" s="641"/>
      <c r="O51" s="642"/>
    </row>
    <row r="52" spans="1:15" ht="61.5" customHeight="1">
      <c r="A52" s="227"/>
      <c r="B52" s="663" t="s">
        <v>574</v>
      </c>
      <c r="C52" s="664"/>
      <c r="D52" s="665"/>
      <c r="E52" s="732" t="s">
        <v>628</v>
      </c>
      <c r="F52" s="644"/>
      <c r="G52" s="644"/>
      <c r="H52" s="644"/>
      <c r="I52" s="645"/>
      <c r="J52" s="643" t="s">
        <v>89</v>
      </c>
      <c r="K52" s="644"/>
      <c r="L52" s="645"/>
      <c r="M52" s="643" t="s">
        <v>9</v>
      </c>
      <c r="N52" s="644"/>
      <c r="O52" s="645"/>
    </row>
    <row r="53" spans="1:15" ht="108.75" customHeight="1">
      <c r="A53" s="227"/>
      <c r="B53" s="637" t="s">
        <v>461</v>
      </c>
      <c r="C53" s="638"/>
      <c r="D53" s="639"/>
      <c r="E53" s="640" t="s">
        <v>440</v>
      </c>
      <c r="F53" s="641"/>
      <c r="G53" s="641"/>
      <c r="H53" s="641"/>
      <c r="I53" s="642"/>
      <c r="J53" s="640" t="s">
        <v>438</v>
      </c>
      <c r="K53" s="641"/>
      <c r="L53" s="642"/>
      <c r="M53" s="629" t="s">
        <v>439</v>
      </c>
      <c r="N53" s="630"/>
      <c r="O53" s="631"/>
    </row>
    <row r="54" spans="1:15" ht="100.5" customHeight="1">
      <c r="A54" s="227"/>
      <c r="B54" s="637" t="s">
        <v>462</v>
      </c>
      <c r="C54" s="638"/>
      <c r="D54" s="639"/>
      <c r="E54" s="640" t="s">
        <v>702</v>
      </c>
      <c r="F54" s="641"/>
      <c r="G54" s="641"/>
      <c r="H54" s="641"/>
      <c r="I54" s="642"/>
      <c r="J54" s="640" t="s">
        <v>438</v>
      </c>
      <c r="K54" s="641"/>
      <c r="L54" s="642"/>
      <c r="M54" s="629" t="s">
        <v>703</v>
      </c>
      <c r="N54" s="630"/>
      <c r="O54" s="631"/>
    </row>
    <row r="55" spans="1:15" ht="105.75" customHeight="1">
      <c r="A55" s="227"/>
      <c r="B55" s="637" t="s">
        <v>464</v>
      </c>
      <c r="C55" s="638"/>
      <c r="D55" s="639"/>
      <c r="E55" s="640" t="s">
        <v>704</v>
      </c>
      <c r="F55" s="641"/>
      <c r="G55" s="641"/>
      <c r="H55" s="641"/>
      <c r="I55" s="642"/>
      <c r="J55" s="640" t="s">
        <v>705</v>
      </c>
      <c r="K55" s="641"/>
      <c r="L55" s="642"/>
      <c r="M55" s="629" t="s">
        <v>706</v>
      </c>
      <c r="N55" s="630"/>
      <c r="O55" s="631"/>
    </row>
    <row r="56" spans="1:15" ht="142.5" customHeight="1">
      <c r="A56" s="227"/>
      <c r="B56" s="637" t="s">
        <v>465</v>
      </c>
      <c r="C56" s="638"/>
      <c r="D56" s="639"/>
      <c r="E56" s="640" t="s">
        <v>707</v>
      </c>
      <c r="F56" s="641"/>
      <c r="G56" s="641"/>
      <c r="H56" s="641"/>
      <c r="I56" s="642"/>
      <c r="J56" s="640" t="s">
        <v>705</v>
      </c>
      <c r="K56" s="641"/>
      <c r="L56" s="642"/>
      <c r="M56" s="629" t="s">
        <v>708</v>
      </c>
      <c r="N56" s="630"/>
      <c r="O56" s="631"/>
    </row>
    <row r="57" spans="1:15" ht="110.25" customHeight="1">
      <c r="A57" s="227"/>
      <c r="B57" s="637" t="s">
        <v>468</v>
      </c>
      <c r="C57" s="638"/>
      <c r="D57" s="639"/>
      <c r="E57" s="640" t="s">
        <v>709</v>
      </c>
      <c r="F57" s="641"/>
      <c r="G57" s="641"/>
      <c r="H57" s="641"/>
      <c r="I57" s="642"/>
      <c r="J57" s="640" t="s">
        <v>710</v>
      </c>
      <c r="K57" s="641"/>
      <c r="L57" s="642"/>
      <c r="M57" s="629" t="s">
        <v>711</v>
      </c>
      <c r="N57" s="630"/>
      <c r="O57" s="631"/>
    </row>
    <row r="58" spans="1:15" ht="1.5" customHeight="1">
      <c r="A58" s="227"/>
      <c r="B58" s="742"/>
      <c r="C58" s="743"/>
      <c r="D58" s="744"/>
      <c r="E58" s="640"/>
      <c r="F58" s="641"/>
      <c r="G58" s="641"/>
      <c r="H58" s="641"/>
      <c r="I58" s="642"/>
      <c r="J58" s="640"/>
      <c r="K58" s="641"/>
      <c r="L58" s="642"/>
      <c r="M58" s="640"/>
      <c r="N58" s="641"/>
      <c r="O58" s="642"/>
    </row>
    <row r="59" spans="1:15" ht="71.25" hidden="1" customHeight="1">
      <c r="A59" s="227"/>
      <c r="B59" s="745"/>
      <c r="C59" s="753"/>
      <c r="D59" s="754"/>
      <c r="E59" s="755"/>
      <c r="F59" s="756"/>
      <c r="G59" s="756"/>
      <c r="H59" s="756"/>
      <c r="I59" s="757"/>
      <c r="J59" s="640"/>
      <c r="K59" s="641"/>
      <c r="L59" s="642"/>
      <c r="M59" s="640"/>
      <c r="N59" s="641"/>
      <c r="O59" s="642"/>
    </row>
    <row r="60" spans="1:15" ht="62.25" hidden="1" customHeight="1">
      <c r="A60" s="227"/>
      <c r="B60" s="745"/>
      <c r="C60" s="753"/>
      <c r="D60" s="754"/>
      <c r="E60" s="646"/>
      <c r="F60" s="647"/>
      <c r="G60" s="647"/>
      <c r="H60" s="647"/>
      <c r="I60" s="648"/>
      <c r="J60" s="640"/>
      <c r="K60" s="641"/>
      <c r="L60" s="642"/>
      <c r="M60" s="640"/>
      <c r="N60" s="641"/>
      <c r="O60" s="642"/>
    </row>
    <row r="61" spans="1:15" ht="62.25" hidden="1" customHeight="1">
      <c r="A61" s="227"/>
      <c r="B61" s="745"/>
      <c r="C61" s="746"/>
      <c r="D61" s="747"/>
      <c r="E61" s="646"/>
      <c r="F61" s="748"/>
      <c r="G61" s="748"/>
      <c r="H61" s="748"/>
      <c r="I61" s="749"/>
      <c r="J61" s="640"/>
      <c r="K61" s="725"/>
      <c r="L61" s="726"/>
      <c r="M61" s="467"/>
      <c r="N61" s="468"/>
      <c r="O61" s="469"/>
    </row>
    <row r="62" spans="1:15" ht="119.25" hidden="1" customHeight="1">
      <c r="A62" s="227"/>
      <c r="B62" s="745"/>
      <c r="C62" s="746"/>
      <c r="D62" s="747"/>
      <c r="E62" s="727"/>
      <c r="F62" s="728"/>
      <c r="G62" s="728"/>
      <c r="H62" s="728"/>
      <c r="I62" s="729"/>
      <c r="J62" s="640"/>
      <c r="K62" s="725"/>
      <c r="L62" s="726"/>
      <c r="M62" s="640"/>
      <c r="N62" s="725"/>
      <c r="O62" s="726"/>
    </row>
    <row r="63" spans="1:15" ht="88.5" hidden="1" customHeight="1">
      <c r="A63" s="227"/>
      <c r="B63" s="745"/>
      <c r="C63" s="746"/>
      <c r="D63" s="747"/>
      <c r="E63" s="646"/>
      <c r="F63" s="719"/>
      <c r="G63" s="719"/>
      <c r="H63" s="719"/>
      <c r="I63" s="720"/>
      <c r="J63" s="640"/>
      <c r="K63" s="725"/>
      <c r="L63" s="726"/>
      <c r="M63" s="467"/>
      <c r="N63" s="468"/>
      <c r="O63" s="469"/>
    </row>
    <row r="64" spans="1:15" ht="30" customHeight="1">
      <c r="B64" s="739" t="s">
        <v>401</v>
      </c>
      <c r="C64" s="740"/>
      <c r="D64" s="741"/>
      <c r="E64" s="736" t="s">
        <v>88</v>
      </c>
      <c r="F64" s="737"/>
      <c r="G64" s="737"/>
      <c r="H64" s="737"/>
      <c r="I64" s="738"/>
      <c r="J64" s="736" t="s">
        <v>89</v>
      </c>
      <c r="K64" s="737"/>
      <c r="L64" s="738"/>
      <c r="M64" s="736" t="s">
        <v>9</v>
      </c>
      <c r="N64" s="737"/>
      <c r="O64" s="738"/>
    </row>
    <row r="65" spans="2:15" ht="33.75" customHeight="1">
      <c r="B65" s="221"/>
      <c r="C65" s="222"/>
      <c r="D65" s="222"/>
      <c r="E65" s="215"/>
      <c r="F65" s="217"/>
      <c r="G65" s="217"/>
      <c r="H65" s="217"/>
      <c r="I65" s="217"/>
      <c r="J65" s="215"/>
      <c r="K65" s="215"/>
      <c r="L65" s="216"/>
      <c r="M65" s="214"/>
      <c r="N65" s="215"/>
      <c r="O65" s="216"/>
    </row>
    <row r="66" spans="2:15" ht="15.75" customHeight="1">
      <c r="B66" s="750" t="s">
        <v>400</v>
      </c>
      <c r="C66" s="751"/>
      <c r="D66" s="751"/>
      <c r="E66" s="751"/>
      <c r="F66" s="751"/>
      <c r="G66" s="751"/>
      <c r="H66" s="751"/>
      <c r="I66" s="751"/>
      <c r="J66" s="751"/>
      <c r="K66" s="751"/>
      <c r="L66" s="752"/>
      <c r="M66" s="733" t="s">
        <v>402</v>
      </c>
      <c r="N66" s="734"/>
      <c r="O66" s="735"/>
    </row>
    <row r="67" spans="2:15">
      <c r="D67" s="201"/>
    </row>
    <row r="69" spans="2:15">
      <c r="D69" s="201"/>
    </row>
    <row r="70" spans="2:15">
      <c r="D70" s="201"/>
    </row>
    <row r="83" spans="1:1">
      <c r="A83" s="204"/>
    </row>
  </sheetData>
  <mergeCells count="195">
    <mergeCell ref="J54:L54"/>
    <mergeCell ref="J55:L55"/>
    <mergeCell ref="J56:L56"/>
    <mergeCell ref="J57:L57"/>
    <mergeCell ref="B54:D54"/>
    <mergeCell ref="B55:D55"/>
    <mergeCell ref="B56:D56"/>
    <mergeCell ref="B57:D57"/>
    <mergeCell ref="E54:I54"/>
    <mergeCell ref="E55:I55"/>
    <mergeCell ref="E56:I56"/>
    <mergeCell ref="E57:I57"/>
    <mergeCell ref="M66:O66"/>
    <mergeCell ref="M64:O64"/>
    <mergeCell ref="J60:L60"/>
    <mergeCell ref="M59:O59"/>
    <mergeCell ref="J59:L59"/>
    <mergeCell ref="B64:D64"/>
    <mergeCell ref="B58:D58"/>
    <mergeCell ref="M60:O60"/>
    <mergeCell ref="E64:I64"/>
    <mergeCell ref="J64:L64"/>
    <mergeCell ref="B61:D61"/>
    <mergeCell ref="B62:D62"/>
    <mergeCell ref="B63:D63"/>
    <mergeCell ref="J63:L63"/>
    <mergeCell ref="E61:I61"/>
    <mergeCell ref="J61:L61"/>
    <mergeCell ref="J62:L62"/>
    <mergeCell ref="B66:L66"/>
    <mergeCell ref="B60:D60"/>
    <mergeCell ref="B59:D59"/>
    <mergeCell ref="E59:I59"/>
    <mergeCell ref="E60:I60"/>
    <mergeCell ref="M58:O58"/>
    <mergeCell ref="E58:I58"/>
    <mergeCell ref="B33:D33"/>
    <mergeCell ref="B42:D42"/>
    <mergeCell ref="E42:I42"/>
    <mergeCell ref="J42:L42"/>
    <mergeCell ref="B45:D45"/>
    <mergeCell ref="E45:I45"/>
    <mergeCell ref="J45:L45"/>
    <mergeCell ref="B52:D52"/>
    <mergeCell ref="E52:I52"/>
    <mergeCell ref="J52:L52"/>
    <mergeCell ref="B36:D36"/>
    <mergeCell ref="E36:I36"/>
    <mergeCell ref="J36:L36"/>
    <mergeCell ref="B39:D39"/>
    <mergeCell ref="E39:I39"/>
    <mergeCell ref="J39:L39"/>
    <mergeCell ref="J58:L58"/>
    <mergeCell ref="E63:I63"/>
    <mergeCell ref="M9:O9"/>
    <mergeCell ref="B9:D9"/>
    <mergeCell ref="E9:I9"/>
    <mergeCell ref="J9:L9"/>
    <mergeCell ref="J10:L10"/>
    <mergeCell ref="E10:I10"/>
    <mergeCell ref="M10:O10"/>
    <mergeCell ref="B10:D10"/>
    <mergeCell ref="E15:I15"/>
    <mergeCell ref="B15:D15"/>
    <mergeCell ref="B13:D13"/>
    <mergeCell ref="B12:D12"/>
    <mergeCell ref="J11:L11"/>
    <mergeCell ref="M11:O11"/>
    <mergeCell ref="J12:L12"/>
    <mergeCell ref="M12:O12"/>
    <mergeCell ref="E12:I12"/>
    <mergeCell ref="M62:O62"/>
    <mergeCell ref="E62:I62"/>
    <mergeCell ref="M15:O15"/>
    <mergeCell ref="E19:I19"/>
    <mergeCell ref="B18:D18"/>
    <mergeCell ref="M13:O13"/>
    <mergeCell ref="J14:L14"/>
    <mergeCell ref="B2:M2"/>
    <mergeCell ref="B5:O5"/>
    <mergeCell ref="M8:O8"/>
    <mergeCell ref="J8:L8"/>
    <mergeCell ref="E7:I7"/>
    <mergeCell ref="B7:D7"/>
    <mergeCell ref="E8:I8"/>
    <mergeCell ref="J7:L7"/>
    <mergeCell ref="M7:O7"/>
    <mergeCell ref="B8:D8"/>
    <mergeCell ref="J13:L13"/>
    <mergeCell ref="E13:I13"/>
    <mergeCell ref="B11:D11"/>
    <mergeCell ref="E11:I11"/>
    <mergeCell ref="M18:O18"/>
    <mergeCell ref="M14:O14"/>
    <mergeCell ref="J18:L18"/>
    <mergeCell ref="B16:O16"/>
    <mergeCell ref="J33:L33"/>
    <mergeCell ref="M19:O19"/>
    <mergeCell ref="J23:L24"/>
    <mergeCell ref="J20:L20"/>
    <mergeCell ref="M20:O20"/>
    <mergeCell ref="M25:O25"/>
    <mergeCell ref="J25:L25"/>
    <mergeCell ref="J21:L21"/>
    <mergeCell ref="E18:I18"/>
    <mergeCell ref="J15:L15"/>
    <mergeCell ref="B14:D14"/>
    <mergeCell ref="E14:I14"/>
    <mergeCell ref="M23:O24"/>
    <mergeCell ref="B19:D19"/>
    <mergeCell ref="J22:L22"/>
    <mergeCell ref="B20:D20"/>
    <mergeCell ref="E20:I20"/>
    <mergeCell ref="E25:I25"/>
    <mergeCell ref="E24:I24"/>
    <mergeCell ref="J19:L19"/>
    <mergeCell ref="M21:O21"/>
    <mergeCell ref="M22:O22"/>
    <mergeCell ref="B21:D21"/>
    <mergeCell ref="E21:I21"/>
    <mergeCell ref="B34:D34"/>
    <mergeCell ref="E34:I34"/>
    <mergeCell ref="J34:L34"/>
    <mergeCell ref="M34:O34"/>
    <mergeCell ref="B35:D35"/>
    <mergeCell ref="E35:I35"/>
    <mergeCell ref="J35:L35"/>
    <mergeCell ref="M35:O35"/>
    <mergeCell ref="M33:O33"/>
    <mergeCell ref="B30:O30"/>
    <mergeCell ref="B32:D32"/>
    <mergeCell ref="E32:I32"/>
    <mergeCell ref="J32:L32"/>
    <mergeCell ref="M32:O32"/>
    <mergeCell ref="E33:I33"/>
    <mergeCell ref="B22:D22"/>
    <mergeCell ref="B23:D24"/>
    <mergeCell ref="E23:I23"/>
    <mergeCell ref="E22:I22"/>
    <mergeCell ref="B25:D25"/>
    <mergeCell ref="M36:O36"/>
    <mergeCell ref="B37:D37"/>
    <mergeCell ref="E37:I37"/>
    <mergeCell ref="J37:L37"/>
    <mergeCell ref="M37:O37"/>
    <mergeCell ref="B38:D38"/>
    <mergeCell ref="E38:I38"/>
    <mergeCell ref="J38:L38"/>
    <mergeCell ref="M38:O38"/>
    <mergeCell ref="M39:O39"/>
    <mergeCell ref="B40:D40"/>
    <mergeCell ref="E40:I40"/>
    <mergeCell ref="J40:L40"/>
    <mergeCell ref="M40:O40"/>
    <mergeCell ref="B41:D41"/>
    <mergeCell ref="E41:I41"/>
    <mergeCell ref="J41:L41"/>
    <mergeCell ref="M41:O41"/>
    <mergeCell ref="M42:O42"/>
    <mergeCell ref="B43:D43"/>
    <mergeCell ref="E43:I43"/>
    <mergeCell ref="J43:L43"/>
    <mergeCell ref="M43:O43"/>
    <mergeCell ref="B44:D44"/>
    <mergeCell ref="E44:I44"/>
    <mergeCell ref="J44:L44"/>
    <mergeCell ref="M44:O44"/>
    <mergeCell ref="M45:O45"/>
    <mergeCell ref="B46:D46"/>
    <mergeCell ref="E46:I46"/>
    <mergeCell ref="J46:L46"/>
    <mergeCell ref="M46:O46"/>
    <mergeCell ref="B47:D47"/>
    <mergeCell ref="E47:I47"/>
    <mergeCell ref="J47:L47"/>
    <mergeCell ref="M47:O47"/>
    <mergeCell ref="B53:D53"/>
    <mergeCell ref="E53:I53"/>
    <mergeCell ref="J53:L53"/>
    <mergeCell ref="M52:O52"/>
    <mergeCell ref="B48:D48"/>
    <mergeCell ref="E48:I48"/>
    <mergeCell ref="J48:L48"/>
    <mergeCell ref="B49:D49"/>
    <mergeCell ref="E49:I49"/>
    <mergeCell ref="J49:L49"/>
    <mergeCell ref="M49:O49"/>
    <mergeCell ref="B50:D50"/>
    <mergeCell ref="E50:I50"/>
    <mergeCell ref="J50:L50"/>
    <mergeCell ref="M50:O50"/>
    <mergeCell ref="B51:D51"/>
    <mergeCell ref="E51:I51"/>
    <mergeCell ref="J51:L51"/>
    <mergeCell ref="M51:O51"/>
  </mergeCells>
  <phoneticPr fontId="31" type="noConversion"/>
  <pageMargins left="0.70866141732283472" right="0.70866141732283472" top="0.74803149606299213" bottom="0.74803149606299213" header="0.31496062992125984" footer="0.31496062992125984"/>
  <pageSetup paperSize="8" orientation="landscape" r:id="rId1"/>
  <headerFooter alignWithMargins="0">
    <oddFooter>&amp;L&amp;F&amp;C&amp;A&amp;RV1.0          &amp;D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C000"/>
  </sheetPr>
  <dimension ref="A1:AI231"/>
  <sheetViews>
    <sheetView showGridLines="0" topLeftCell="A205" zoomScale="70" zoomScaleNormal="70" workbookViewId="0">
      <selection activeCell="S207" sqref="S207"/>
    </sheetView>
  </sheetViews>
  <sheetFormatPr defaultColWidth="11" defaultRowHeight="15"/>
  <cols>
    <col min="1" max="1" width="58.7109375" customWidth="1"/>
    <col min="2" max="2" width="22" customWidth="1"/>
    <col min="3" max="3" width="20" customWidth="1"/>
    <col min="4" max="4" width="17.42578125" customWidth="1"/>
    <col min="5" max="5" width="16.42578125" customWidth="1"/>
    <col min="6" max="6" width="23.85546875" customWidth="1"/>
    <col min="7" max="7" width="12.42578125" customWidth="1"/>
    <col min="8" max="8" width="16.85546875" customWidth="1"/>
    <col min="9" max="9" width="13.5703125" customWidth="1"/>
    <col min="10" max="10" width="14.42578125" customWidth="1"/>
    <col min="11" max="11" width="11.28515625" customWidth="1"/>
    <col min="12" max="12" width="13.42578125" customWidth="1"/>
    <col min="13" max="13" width="11.42578125" style="33" customWidth="1"/>
    <col min="14" max="14" width="15.7109375" style="33" customWidth="1"/>
    <col min="15" max="15" width="15.5703125" customWidth="1"/>
    <col min="16" max="16" width="16.140625" customWidth="1"/>
    <col min="17" max="17" width="13.7109375" customWidth="1"/>
    <col min="18" max="18" width="14.85546875" customWidth="1"/>
    <col min="19" max="19" width="16" customWidth="1"/>
    <col min="20" max="20" width="11.42578125" hidden="1" customWidth="1"/>
    <col min="21" max="21" width="15.5703125" customWidth="1"/>
    <col min="22" max="22" width="11.42578125" customWidth="1"/>
    <col min="23" max="23" width="2.28515625" customWidth="1"/>
    <col min="24" max="24" width="1.140625" customWidth="1"/>
    <col min="25" max="25" width="3.28515625" customWidth="1"/>
    <col min="26" max="26" width="17" customWidth="1"/>
    <col min="27" max="27" width="15" customWidth="1"/>
    <col min="28" max="28" width="11.42578125" customWidth="1"/>
    <col min="29" max="29" width="13.5703125" customWidth="1"/>
    <col min="30" max="30" width="16.85546875" customWidth="1"/>
    <col min="31" max="31" width="11.42578125" customWidth="1"/>
    <col min="32" max="32" width="2" style="33" customWidth="1"/>
    <col min="33" max="33" width="3.28515625" style="33" customWidth="1"/>
    <col min="34" max="34" width="2.28515625" style="33" customWidth="1"/>
    <col min="35" max="35" width="40.7109375" customWidth="1"/>
    <col min="36" max="36" width="15.42578125" customWidth="1"/>
  </cols>
  <sheetData>
    <row r="1" spans="1:12" ht="29.25" customHeight="1">
      <c r="A1" s="3"/>
      <c r="B1" s="877"/>
      <c r="C1" s="877"/>
      <c r="D1" s="3"/>
      <c r="E1" s="3"/>
      <c r="F1" s="3"/>
      <c r="G1" s="3"/>
      <c r="H1" s="3"/>
      <c r="I1" s="3"/>
      <c r="J1" s="3"/>
      <c r="K1" s="3"/>
      <c r="L1" s="3"/>
    </row>
    <row r="2" spans="1:12" ht="15.75" customHeight="1">
      <c r="A2" s="880" t="s">
        <v>314</v>
      </c>
      <c r="B2" s="880"/>
      <c r="C2" s="880"/>
      <c r="D2" s="880"/>
      <c r="E2" s="880"/>
      <c r="F2" s="880"/>
      <c r="G2" s="880"/>
      <c r="H2" s="880"/>
      <c r="I2" s="880"/>
      <c r="J2" s="253"/>
      <c r="K2" s="253"/>
      <c r="L2" s="253"/>
    </row>
    <row r="3" spans="1:12" ht="4.5" customHeight="1">
      <c r="A3" s="3"/>
      <c r="B3" s="3"/>
      <c r="C3" s="3"/>
      <c r="D3" s="3"/>
      <c r="E3" s="3"/>
      <c r="F3" s="3"/>
      <c r="G3" s="3"/>
      <c r="H3" s="3"/>
      <c r="I3" s="3"/>
      <c r="J3" s="3"/>
      <c r="K3" s="3"/>
      <c r="L3" s="3"/>
    </row>
    <row r="4" spans="1:12">
      <c r="A4" s="251" t="s">
        <v>92</v>
      </c>
      <c r="B4" s="878" t="s">
        <v>158</v>
      </c>
      <c r="C4" s="879"/>
      <c r="D4" s="874" t="s">
        <v>317</v>
      </c>
      <c r="E4" s="874"/>
      <c r="F4" s="878" t="s">
        <v>712</v>
      </c>
      <c r="G4" s="886"/>
      <c r="H4" s="886"/>
      <c r="I4" s="879"/>
      <c r="J4" s="3"/>
      <c r="K4" s="3"/>
      <c r="L4" s="3"/>
    </row>
    <row r="5" spans="1:12" ht="3" customHeight="1">
      <c r="A5" s="251"/>
      <c r="B5" s="3"/>
      <c r="C5" s="3"/>
      <c r="D5" s="254"/>
      <c r="E5" s="254"/>
      <c r="F5" s="3"/>
      <c r="G5" s="3"/>
      <c r="H5" s="3"/>
      <c r="I5" s="3"/>
      <c r="J5" s="3"/>
      <c r="K5" s="3"/>
      <c r="L5" s="3"/>
    </row>
    <row r="6" spans="1:12">
      <c r="A6" s="251" t="s">
        <v>91</v>
      </c>
      <c r="B6" s="878" t="s">
        <v>489</v>
      </c>
      <c r="C6" s="879"/>
      <c r="D6" s="874" t="s">
        <v>249</v>
      </c>
      <c r="E6" s="874"/>
      <c r="F6" s="276" t="s">
        <v>247</v>
      </c>
      <c r="G6" s="251" t="s">
        <v>349</v>
      </c>
      <c r="H6" s="881">
        <v>24341578.491344798</v>
      </c>
      <c r="I6" s="882"/>
      <c r="J6" s="3"/>
      <c r="K6" s="3"/>
      <c r="L6" s="3"/>
    </row>
    <row r="7" spans="1:12" ht="3" customHeight="1">
      <c r="A7" s="251"/>
      <c r="B7" s="3"/>
      <c r="C7" s="3"/>
      <c r="D7" s="254"/>
      <c r="E7" s="254"/>
      <c r="F7" s="3"/>
      <c r="G7" s="251"/>
      <c r="H7" s="3"/>
      <c r="I7" s="3"/>
      <c r="J7" s="3"/>
      <c r="K7" s="3"/>
      <c r="L7" s="3"/>
    </row>
    <row r="8" spans="1:12">
      <c r="A8" s="251" t="s">
        <v>315</v>
      </c>
      <c r="B8" s="878" t="s">
        <v>431</v>
      </c>
      <c r="C8" s="879"/>
      <c r="D8" s="255"/>
      <c r="E8" s="250" t="s">
        <v>250</v>
      </c>
      <c r="F8" s="333"/>
      <c r="G8" s="250" t="s">
        <v>256</v>
      </c>
      <c r="H8" s="878"/>
      <c r="I8" s="879"/>
      <c r="J8" s="3"/>
      <c r="K8" s="3"/>
      <c r="L8" s="3"/>
    </row>
    <row r="9" spans="1:12" ht="3" customHeight="1">
      <c r="A9" s="254"/>
      <c r="B9" s="3"/>
      <c r="C9" s="3"/>
      <c r="D9" s="254"/>
      <c r="E9" s="254"/>
      <c r="F9" s="3"/>
      <c r="G9" s="3"/>
      <c r="H9" s="3"/>
      <c r="I9" s="3"/>
      <c r="J9" s="3"/>
      <c r="K9" s="3"/>
      <c r="L9" s="3"/>
    </row>
    <row r="10" spans="1:12">
      <c r="A10" s="251" t="s">
        <v>316</v>
      </c>
      <c r="B10" s="883">
        <v>42552</v>
      </c>
      <c r="C10" s="884"/>
      <c r="D10" s="872" t="s">
        <v>318</v>
      </c>
      <c r="E10" s="871"/>
      <c r="F10" s="878" t="s">
        <v>73</v>
      </c>
      <c r="G10" s="886"/>
      <c r="H10" s="886"/>
      <c r="I10" s="879"/>
      <c r="J10" s="3"/>
      <c r="K10" s="3"/>
      <c r="L10" s="3"/>
    </row>
    <row r="11" spans="1:12" ht="5.25" customHeight="1">
      <c r="A11" s="3"/>
      <c r="B11" s="3"/>
      <c r="C11" s="3"/>
      <c r="D11" s="3"/>
      <c r="E11" s="3"/>
      <c r="F11" s="3"/>
      <c r="G11" s="3"/>
      <c r="H11" s="3"/>
      <c r="I11" s="3"/>
      <c r="J11" s="3"/>
      <c r="K11" s="3"/>
      <c r="L11" s="3"/>
    </row>
    <row r="12" spans="1:12" ht="15" customHeight="1">
      <c r="A12" s="251" t="s">
        <v>397</v>
      </c>
      <c r="B12" s="873" t="s">
        <v>24</v>
      </c>
      <c r="C12" s="873"/>
      <c r="D12" s="872" t="s">
        <v>319</v>
      </c>
      <c r="E12" s="874"/>
      <c r="F12" s="885" t="s">
        <v>470</v>
      </c>
      <c r="G12" s="885"/>
      <c r="H12" s="885"/>
      <c r="I12" s="885"/>
      <c r="J12" s="3"/>
      <c r="K12" s="3"/>
      <c r="L12" s="3"/>
    </row>
    <row r="13" spans="1:12" ht="5.25" customHeight="1">
      <c r="A13" s="3"/>
      <c r="B13" s="3"/>
      <c r="C13" s="3"/>
      <c r="D13" s="3"/>
      <c r="E13" s="3"/>
      <c r="F13" s="3"/>
      <c r="G13" s="3"/>
      <c r="H13" s="3"/>
      <c r="I13" s="3"/>
      <c r="J13" s="3"/>
      <c r="K13" s="3"/>
      <c r="L13" s="3"/>
    </row>
    <row r="14" spans="1:12" ht="15.75" customHeight="1">
      <c r="A14" s="880" t="s">
        <v>251</v>
      </c>
      <c r="B14" s="880"/>
      <c r="C14" s="880"/>
      <c r="D14" s="880"/>
      <c r="E14" s="880"/>
      <c r="F14" s="880"/>
      <c r="G14" s="880"/>
      <c r="H14" s="880"/>
      <c r="I14" s="880"/>
      <c r="J14" s="3"/>
      <c r="K14" s="3"/>
      <c r="L14" s="3"/>
    </row>
    <row r="15" spans="1:12" ht="3" customHeight="1">
      <c r="A15" s="3"/>
      <c r="B15" s="3"/>
      <c r="C15" s="3"/>
      <c r="D15" s="3"/>
      <c r="E15" s="3"/>
      <c r="F15" s="3"/>
      <c r="G15" s="3"/>
      <c r="H15" s="3"/>
      <c r="I15" s="3"/>
      <c r="J15" s="3"/>
      <c r="K15" s="3"/>
      <c r="L15" s="3"/>
    </row>
    <row r="16" spans="1:12">
      <c r="A16" s="251" t="s">
        <v>252</v>
      </c>
      <c r="B16" s="333" t="s">
        <v>56</v>
      </c>
      <c r="C16" s="250" t="s">
        <v>272</v>
      </c>
      <c r="D16" s="422">
        <v>42736</v>
      </c>
      <c r="E16" s="252" t="s">
        <v>348</v>
      </c>
      <c r="F16" s="422">
        <v>42916</v>
      </c>
      <c r="G16" s="872" t="s">
        <v>253</v>
      </c>
      <c r="H16" s="871"/>
      <c r="I16" s="413">
        <v>43202</v>
      </c>
      <c r="J16" s="3"/>
      <c r="K16" s="3"/>
      <c r="L16" s="3"/>
    </row>
    <row r="17" spans="1:33" ht="3" customHeight="1">
      <c r="A17" s="3"/>
      <c r="B17" s="3"/>
      <c r="C17" s="3"/>
      <c r="D17" s="3"/>
      <c r="E17" s="3"/>
      <c r="F17" s="3"/>
      <c r="G17" s="3"/>
      <c r="H17" s="3"/>
      <c r="I17" s="3"/>
      <c r="J17" s="3"/>
      <c r="K17" s="3"/>
      <c r="L17" s="3"/>
    </row>
    <row r="18" spans="1:33">
      <c r="A18" s="870" t="s">
        <v>254</v>
      </c>
      <c r="B18" s="871"/>
      <c r="C18" s="887" t="s">
        <v>431</v>
      </c>
      <c r="D18" s="887"/>
      <c r="E18" s="887"/>
      <c r="F18" s="256"/>
      <c r="G18" s="256"/>
      <c r="H18" s="256"/>
      <c r="I18" s="256"/>
      <c r="J18" s="3"/>
      <c r="K18" s="3"/>
      <c r="L18" s="3"/>
    </row>
    <row r="19" spans="1:33" ht="3" customHeight="1">
      <c r="A19" s="3"/>
      <c r="B19" s="3"/>
      <c r="C19" s="3"/>
      <c r="D19" s="3"/>
      <c r="E19" s="3"/>
      <c r="F19" s="3"/>
      <c r="G19" s="3"/>
      <c r="H19" s="3"/>
      <c r="I19" s="3"/>
      <c r="J19" s="3"/>
      <c r="K19" s="3"/>
      <c r="L19" s="3"/>
    </row>
    <row r="20" spans="1:33" ht="5.25" customHeight="1">
      <c r="A20" s="3"/>
      <c r="B20" s="3"/>
      <c r="C20" s="3"/>
      <c r="D20" s="3"/>
      <c r="E20" s="3"/>
      <c r="F20" s="3"/>
      <c r="G20" s="3"/>
      <c r="H20" s="3"/>
      <c r="I20" s="3"/>
      <c r="J20" s="3"/>
      <c r="K20" s="3"/>
      <c r="L20" s="3"/>
    </row>
    <row r="21" spans="1:33" ht="15.75" customHeight="1">
      <c r="A21" s="880" t="s">
        <v>255</v>
      </c>
      <c r="B21" s="880"/>
      <c r="C21" s="880"/>
      <c r="D21" s="880"/>
      <c r="E21" s="880"/>
      <c r="F21" s="880"/>
      <c r="G21" s="880"/>
      <c r="H21" s="880"/>
      <c r="I21" s="880"/>
      <c r="J21" s="3"/>
      <c r="K21" s="3"/>
      <c r="L21" s="3"/>
    </row>
    <row r="22" spans="1:33">
      <c r="A22" s="254" t="s">
        <v>321</v>
      </c>
      <c r="B22" s="3"/>
      <c r="C22" s="3"/>
      <c r="D22" s="257"/>
      <c r="E22" s="257"/>
      <c r="F22" s="3"/>
      <c r="G22" s="3"/>
      <c r="H22" s="257"/>
      <c r="I22" s="257"/>
      <c r="J22" s="3"/>
      <c r="K22" s="3"/>
      <c r="L22" s="3"/>
    </row>
    <row r="23" spans="1:33" ht="3" customHeight="1">
      <c r="A23" s="3"/>
      <c r="B23" s="3"/>
      <c r="C23" s="3"/>
      <c r="D23" s="3"/>
      <c r="E23" s="3"/>
      <c r="F23" s="3"/>
      <c r="G23" s="3"/>
      <c r="H23" s="3"/>
      <c r="I23" s="3"/>
      <c r="J23" s="3"/>
      <c r="K23" s="3"/>
      <c r="L23" s="3"/>
    </row>
    <row r="24" spans="1:33" ht="15.75" thickBot="1">
      <c r="A24" s="251" t="s">
        <v>351</v>
      </c>
      <c r="B24" s="323"/>
      <c r="C24" s="874" t="s">
        <v>324</v>
      </c>
      <c r="D24" s="874"/>
      <c r="E24" s="324"/>
      <c r="F24" s="874" t="s">
        <v>320</v>
      </c>
      <c r="G24" s="874"/>
      <c r="H24" s="875"/>
      <c r="I24" s="876"/>
      <c r="J24" s="3"/>
      <c r="K24" s="3"/>
      <c r="L24" s="3"/>
      <c r="M24" s="20"/>
    </row>
    <row r="25" spans="1:33" ht="19.5" thickBot="1">
      <c r="A25" s="82" t="s">
        <v>351</v>
      </c>
      <c r="B25" s="83"/>
      <c r="C25" s="83"/>
      <c r="D25" s="83"/>
      <c r="E25" s="83"/>
      <c r="F25" s="83"/>
      <c r="G25" s="239"/>
      <c r="H25" s="84"/>
      <c r="I25" s="84"/>
      <c r="J25" s="391" t="s">
        <v>0</v>
      </c>
      <c r="K25" s="392"/>
      <c r="L25" s="392"/>
      <c r="M25" s="392"/>
      <c r="N25" s="393"/>
      <c r="AG25" s="41"/>
    </row>
    <row r="26" spans="1:33">
      <c r="A26" s="860" t="s">
        <v>344</v>
      </c>
      <c r="B26" s="861"/>
      <c r="C26" s="337" t="s">
        <v>17</v>
      </c>
      <c r="D26" s="86"/>
      <c r="E26" s="86"/>
      <c r="F26" s="86"/>
      <c r="G26" s="86"/>
      <c r="H26" s="86"/>
      <c r="I26" s="87"/>
      <c r="J26" s="86"/>
      <c r="K26" s="86"/>
      <c r="L26" s="86"/>
      <c r="M26" s="37"/>
      <c r="N26" s="37"/>
      <c r="AG26" s="41"/>
    </row>
    <row r="27" spans="1:33" ht="18.75">
      <c r="A27" s="85" t="s">
        <v>398</v>
      </c>
      <c r="B27" s="86"/>
      <c r="C27" s="86"/>
      <c r="D27" s="86"/>
      <c r="E27" s="86"/>
      <c r="F27" s="86"/>
      <c r="G27" s="86"/>
      <c r="H27" s="86"/>
      <c r="I27" s="87"/>
      <c r="J27" s="86"/>
      <c r="K27" s="86"/>
      <c r="L27" s="86"/>
      <c r="M27" s="37"/>
      <c r="N27" s="37"/>
      <c r="AG27" s="41"/>
    </row>
    <row r="28" spans="1:33" ht="15.75" thickBot="1">
      <c r="A28" s="3"/>
      <c r="B28" s="3"/>
      <c r="C28" s="3"/>
      <c r="D28" s="3"/>
      <c r="E28" s="3"/>
      <c r="F28" s="3"/>
      <c r="G28" s="3"/>
      <c r="H28" s="3"/>
      <c r="I28" s="3"/>
      <c r="J28" s="3"/>
      <c r="K28" s="3"/>
      <c r="L28" s="3"/>
    </row>
    <row r="29" spans="1:33" ht="15.75" thickBot="1">
      <c r="A29" s="867" t="s">
        <v>342</v>
      </c>
      <c r="B29" s="868"/>
      <c r="C29" s="868"/>
      <c r="D29" s="868"/>
      <c r="E29" s="868"/>
      <c r="F29" s="868"/>
      <c r="G29" s="868"/>
      <c r="H29" s="868"/>
      <c r="I29" s="868"/>
      <c r="J29" s="868"/>
      <c r="K29" s="868"/>
      <c r="L29" s="868"/>
      <c r="M29" s="869"/>
      <c r="O29" s="192"/>
      <c r="P29" s="193"/>
      <c r="Q29" s="194">
        <f>+B33</f>
        <v>2675489.2999999998</v>
      </c>
    </row>
    <row r="30" spans="1:33">
      <c r="A30" s="88" t="s">
        <v>252</v>
      </c>
      <c r="B30" s="307" t="s">
        <v>55</v>
      </c>
      <c r="C30" s="307" t="s">
        <v>56</v>
      </c>
      <c r="D30" s="307" t="s">
        <v>57</v>
      </c>
      <c r="E30" s="307" t="s">
        <v>58</v>
      </c>
      <c r="F30" s="307" t="s">
        <v>65</v>
      </c>
      <c r="G30" s="307" t="s">
        <v>66</v>
      </c>
      <c r="H30" s="307" t="s">
        <v>67</v>
      </c>
      <c r="I30" s="307" t="s">
        <v>68</v>
      </c>
      <c r="J30" s="307" t="s">
        <v>69</v>
      </c>
      <c r="K30" s="307" t="s">
        <v>70</v>
      </c>
      <c r="L30" s="307" t="s">
        <v>71</v>
      </c>
      <c r="M30" s="308" t="s">
        <v>78</v>
      </c>
      <c r="N30" s="309" t="s">
        <v>346</v>
      </c>
      <c r="O30" s="192"/>
      <c r="P30" s="193"/>
      <c r="Q30" s="194">
        <f>+C33</f>
        <v>14534177.495320581</v>
      </c>
    </row>
    <row r="31" spans="1:33">
      <c r="A31" s="248" t="s">
        <v>441</v>
      </c>
      <c r="B31" s="318">
        <v>2675489.2999999998</v>
      </c>
      <c r="C31" s="317">
        <v>11858688.195320582</v>
      </c>
      <c r="D31" s="490"/>
      <c r="E31" s="490"/>
      <c r="F31" s="490"/>
      <c r="G31" s="490"/>
      <c r="H31" s="491"/>
      <c r="I31" s="490"/>
      <c r="J31" s="490"/>
      <c r="K31" s="317"/>
      <c r="L31" s="492"/>
      <c r="M31" s="317"/>
      <c r="N31" s="779"/>
      <c r="O31" s="192"/>
      <c r="P31" s="193"/>
      <c r="Q31" s="194">
        <f>+D33</f>
        <v>0</v>
      </c>
    </row>
    <row r="32" spans="1:33">
      <c r="A32" s="88" t="str">
        <f>CONCATENATE("Выплаты ГФ (в ", $C$26,")")</f>
        <v>Выплаты ГФ (в $)</v>
      </c>
      <c r="B32" s="318">
        <f>7773936+2214860</f>
        <v>9988796</v>
      </c>
      <c r="C32" s="318">
        <v>6937211</v>
      </c>
      <c r="D32" s="318"/>
      <c r="E32" s="318"/>
      <c r="F32" s="318"/>
      <c r="G32" s="318"/>
      <c r="H32" s="476"/>
      <c r="I32" s="317"/>
      <c r="J32" s="317"/>
      <c r="K32" s="317"/>
      <c r="L32" s="317"/>
      <c r="M32" s="317"/>
      <c r="N32" s="780"/>
      <c r="O32" s="192"/>
      <c r="P32" s="193"/>
      <c r="Q32" s="194">
        <f>+E33</f>
        <v>0</v>
      </c>
    </row>
    <row r="33" spans="1:33">
      <c r="A33" s="89" t="s">
        <v>322</v>
      </c>
      <c r="B33" s="319">
        <f>+B31</f>
        <v>2675489.2999999998</v>
      </c>
      <c r="C33" s="319">
        <f>IF(AND(C31=0,C32=0),0,+B33+C31)</f>
        <v>14534177.495320581</v>
      </c>
      <c r="D33" s="488"/>
      <c r="E33" s="488"/>
      <c r="F33" s="488"/>
      <c r="G33" s="488"/>
      <c r="H33" s="488"/>
      <c r="I33" s="488"/>
      <c r="J33" s="488"/>
      <c r="K33" s="488"/>
      <c r="L33" s="493"/>
      <c r="M33" s="319"/>
      <c r="N33" s="780"/>
      <c r="O33" s="304"/>
      <c r="P33" s="193"/>
      <c r="Q33" s="194">
        <f>+F33</f>
        <v>0</v>
      </c>
    </row>
    <row r="34" spans="1:33" ht="15.75" thickBot="1">
      <c r="A34" s="90" t="s">
        <v>323</v>
      </c>
      <c r="B34" s="320">
        <f>+B32</f>
        <v>9988796</v>
      </c>
      <c r="C34" s="320">
        <f>IF(AND(C31=0,C32=0),0,+B34+C32)</f>
        <v>16926007</v>
      </c>
      <c r="D34" s="489"/>
      <c r="E34" s="489"/>
      <c r="F34" s="489"/>
      <c r="G34" s="489"/>
      <c r="H34" s="489"/>
      <c r="I34" s="489"/>
      <c r="J34" s="489"/>
      <c r="K34" s="489"/>
      <c r="L34" s="494"/>
      <c r="M34" s="320"/>
      <c r="N34" s="781"/>
      <c r="O34" s="304"/>
      <c r="P34" s="193"/>
      <c r="Q34" s="194">
        <f>+G33</f>
        <v>0</v>
      </c>
    </row>
    <row r="35" spans="1:33">
      <c r="A35" s="3"/>
      <c r="B35" s="289">
        <f>+IF(AND(B30=$B$16,B33&lt;&gt;0),B34/B33,0)</f>
        <v>0</v>
      </c>
      <c r="C35" s="289">
        <f t="shared" ref="C35:M35" si="0">+IF(AND(C30=$B$16,C33&lt;&gt;0),C34/C33,0)</f>
        <v>1.1645658659012175</v>
      </c>
      <c r="D35" s="289">
        <f t="shared" si="0"/>
        <v>0</v>
      </c>
      <c r="E35" s="289">
        <f>+IF(AND(E30=$B$16,E33&lt;&gt;0),E34/E33,0)</f>
        <v>0</v>
      </c>
      <c r="F35" s="289">
        <f t="shared" si="0"/>
        <v>0</v>
      </c>
      <c r="G35" s="289">
        <f t="shared" si="0"/>
        <v>0</v>
      </c>
      <c r="H35" s="289">
        <f t="shared" si="0"/>
        <v>0</v>
      </c>
      <c r="I35" s="289">
        <f t="shared" si="0"/>
        <v>0</v>
      </c>
      <c r="J35" s="289">
        <f t="shared" si="0"/>
        <v>0</v>
      </c>
      <c r="K35" s="289">
        <f t="shared" si="0"/>
        <v>0</v>
      </c>
      <c r="L35" s="289">
        <f t="shared" si="0"/>
        <v>0</v>
      </c>
      <c r="M35" s="289">
        <f t="shared" si="0"/>
        <v>0</v>
      </c>
      <c r="N35" s="258"/>
      <c r="O35" s="195"/>
      <c r="P35" s="196"/>
      <c r="Q35" s="194">
        <f>+H33</f>
        <v>0</v>
      </c>
    </row>
    <row r="36" spans="1:33" ht="18.75">
      <c r="A36" s="85" t="s">
        <v>363</v>
      </c>
      <c r="B36" s="3"/>
      <c r="C36" s="3"/>
      <c r="D36" s="297"/>
      <c r="E36" s="3"/>
      <c r="F36" s="236"/>
      <c r="G36" s="3"/>
      <c r="H36" s="3"/>
      <c r="I36" s="3"/>
      <c r="J36" s="3"/>
      <c r="K36" s="3"/>
      <c r="L36" s="3"/>
      <c r="M36" s="38"/>
      <c r="N36" s="38"/>
      <c r="AG36" s="20"/>
    </row>
    <row r="37" spans="1:33" ht="15.75" thickBot="1">
      <c r="A37" s="3"/>
      <c r="B37" s="3"/>
      <c r="C37" s="3"/>
      <c r="D37" s="3"/>
      <c r="E37" s="3"/>
      <c r="F37" s="3"/>
      <c r="G37" s="3"/>
      <c r="H37" s="3"/>
      <c r="I37" s="3"/>
      <c r="J37" s="3"/>
      <c r="K37" s="3"/>
      <c r="L37" s="3"/>
      <c r="M37" s="36"/>
      <c r="N37" s="36"/>
    </row>
    <row r="38" spans="1:33" ht="30" customHeight="1">
      <c r="A38" s="364"/>
      <c r="B38" s="365" t="str">
        <f>CONCATENATE("Общий бюджет (в ",'Ввод данных'!$C$26,")")</f>
        <v>Общий бюджет (в $)</v>
      </c>
      <c r="C38" s="366" t="str">
        <f>CONCATENATE("Общие расходы (в ",'Ввод данных'!$C$26,")")</f>
        <v>Общие расходы (в $)</v>
      </c>
      <c r="D38" s="245"/>
      <c r="E38" s="260"/>
      <c r="F38" s="3"/>
      <c r="G38" s="3"/>
      <c r="H38" s="3"/>
      <c r="I38" s="96"/>
      <c r="J38" s="39"/>
      <c r="M38"/>
      <c r="N38"/>
      <c r="AC38" s="20"/>
      <c r="AD38" s="33"/>
    </row>
    <row r="39" spans="1:33">
      <c r="A39" s="503" t="s">
        <v>490</v>
      </c>
      <c r="B39" s="325">
        <v>3410134.5564546594</v>
      </c>
      <c r="C39" s="328">
        <v>2565688.5099999998</v>
      </c>
      <c r="D39" s="15"/>
      <c r="E39" s="305"/>
      <c r="F39" s="306"/>
      <c r="G39" s="3"/>
      <c r="H39" s="3"/>
      <c r="I39" s="97"/>
      <c r="J39" s="40"/>
      <c r="M39"/>
      <c r="N39"/>
      <c r="AC39" s="20"/>
      <c r="AD39" s="33"/>
    </row>
    <row r="40" spans="1:33">
      <c r="A40" s="503" t="s">
        <v>491</v>
      </c>
      <c r="B40" s="325">
        <v>1703752.3526155706</v>
      </c>
      <c r="C40" s="328">
        <v>1149155.8699999999</v>
      </c>
      <c r="D40" s="15"/>
      <c r="E40" s="305"/>
      <c r="F40" s="306"/>
      <c r="G40" s="3"/>
      <c r="H40" s="3"/>
      <c r="I40" s="97"/>
      <c r="J40" s="40"/>
      <c r="M40"/>
      <c r="N40"/>
      <c r="AC40" s="20"/>
      <c r="AD40" s="33"/>
    </row>
    <row r="41" spans="1:33">
      <c r="A41" s="503" t="s">
        <v>492</v>
      </c>
      <c r="B41" s="325">
        <v>505644.47803000006</v>
      </c>
      <c r="C41" s="328">
        <v>192450.58000000002</v>
      </c>
      <c r="D41" s="15"/>
      <c r="E41" s="305"/>
      <c r="F41" s="306"/>
      <c r="G41" s="3"/>
      <c r="H41" s="3"/>
      <c r="I41" s="97"/>
      <c r="J41" s="40"/>
      <c r="M41"/>
      <c r="N41"/>
      <c r="AC41" s="20"/>
      <c r="AD41" s="33"/>
    </row>
    <row r="42" spans="1:33">
      <c r="A42" s="327" t="s">
        <v>493</v>
      </c>
      <c r="B42" s="325">
        <v>261475.27294360212</v>
      </c>
      <c r="C42" s="328">
        <v>169602.51</v>
      </c>
      <c r="D42" s="15"/>
      <c r="E42" s="305"/>
      <c r="F42" s="306"/>
      <c r="G42" s="3"/>
      <c r="H42" s="3"/>
      <c r="I42" s="97"/>
      <c r="J42" s="40"/>
      <c r="M42"/>
      <c r="N42"/>
      <c r="AC42" s="20"/>
      <c r="AD42" s="33"/>
    </row>
    <row r="43" spans="1:33">
      <c r="A43" s="503" t="s">
        <v>494</v>
      </c>
      <c r="B43" s="326">
        <v>81121.686226500009</v>
      </c>
      <c r="C43" s="328">
        <v>47897.21</v>
      </c>
      <c r="D43" s="15"/>
      <c r="E43" s="305"/>
      <c r="F43" s="306"/>
      <c r="G43" s="3"/>
      <c r="H43" s="3"/>
      <c r="I43" s="97"/>
      <c r="J43" s="40"/>
      <c r="M43"/>
      <c r="N43"/>
      <c r="AC43" s="20"/>
      <c r="AD43" s="33"/>
    </row>
    <row r="44" spans="1:33" ht="30">
      <c r="A44" s="504" t="s">
        <v>495</v>
      </c>
      <c r="B44" s="325">
        <v>1446265.1533987715</v>
      </c>
      <c r="C44" s="328">
        <v>544372.69999999995</v>
      </c>
      <c r="D44" s="15"/>
      <c r="E44" s="305"/>
      <c r="F44" s="306"/>
      <c r="G44" s="3"/>
      <c r="H44" s="3"/>
      <c r="I44" s="97"/>
      <c r="J44" s="40"/>
      <c r="M44"/>
      <c r="N44"/>
      <c r="AC44" s="20"/>
      <c r="AD44" s="33"/>
    </row>
    <row r="45" spans="1:33">
      <c r="A45" s="327" t="s">
        <v>496</v>
      </c>
      <c r="B45" s="325">
        <v>64080.399999999994</v>
      </c>
      <c r="C45" s="328">
        <v>57255.34</v>
      </c>
      <c r="D45" s="15"/>
      <c r="E45" s="305"/>
      <c r="F45" s="306"/>
      <c r="G45" s="3"/>
      <c r="H45" s="3"/>
      <c r="I45" s="97"/>
      <c r="J45" s="40"/>
      <c r="M45"/>
      <c r="N45"/>
      <c r="AC45" s="20"/>
      <c r="AD45" s="33"/>
    </row>
    <row r="46" spans="1:33">
      <c r="A46" s="327" t="s">
        <v>497</v>
      </c>
      <c r="B46" s="325">
        <v>149212.02249999999</v>
      </c>
      <c r="C46" s="328">
        <v>128087.14000000001</v>
      </c>
      <c r="D46" s="15"/>
      <c r="E46" s="305"/>
      <c r="F46" s="306"/>
      <c r="G46" s="3"/>
      <c r="H46" s="3"/>
      <c r="I46" s="97"/>
      <c r="J46" s="40"/>
      <c r="M46"/>
      <c r="N46"/>
      <c r="AC46" s="20"/>
      <c r="AD46" s="33"/>
    </row>
    <row r="47" spans="1:33">
      <c r="A47" s="327" t="s">
        <v>498</v>
      </c>
      <c r="B47" s="325">
        <v>286351.62388065801</v>
      </c>
      <c r="C47" s="328">
        <v>199663.22</v>
      </c>
      <c r="D47" s="15"/>
      <c r="E47" s="305"/>
      <c r="F47" s="306"/>
      <c r="G47" s="3"/>
      <c r="H47" s="3"/>
      <c r="I47" s="97"/>
      <c r="J47" s="40"/>
      <c r="M47"/>
      <c r="N47"/>
      <c r="AC47" s="20"/>
      <c r="AD47" s="33"/>
    </row>
    <row r="48" spans="1:33">
      <c r="A48" s="327" t="s">
        <v>499</v>
      </c>
      <c r="B48" s="325">
        <v>11469.931632</v>
      </c>
      <c r="C48" s="328">
        <v>367.75</v>
      </c>
      <c r="D48" s="15"/>
      <c r="E48" s="305"/>
      <c r="F48" s="306"/>
      <c r="G48" s="3"/>
      <c r="H48" s="3"/>
      <c r="I48" s="97"/>
      <c r="J48" s="40"/>
      <c r="M48"/>
      <c r="N48"/>
      <c r="AC48" s="20"/>
      <c r="AD48" s="33"/>
    </row>
    <row r="49" spans="1:32">
      <c r="A49" s="327" t="s">
        <v>500</v>
      </c>
      <c r="B49" s="325">
        <v>6493532.1190502187</v>
      </c>
      <c r="C49" s="328">
        <v>2226909.7300000004</v>
      </c>
      <c r="D49" s="15"/>
      <c r="E49" s="305"/>
      <c r="F49" s="306"/>
      <c r="G49" s="3"/>
      <c r="H49" s="3"/>
      <c r="I49" s="97"/>
      <c r="J49" s="40"/>
      <c r="M49"/>
      <c r="N49"/>
      <c r="AC49" s="20"/>
      <c r="AD49" s="33"/>
    </row>
    <row r="50" spans="1:32">
      <c r="A50" s="327" t="s">
        <v>501</v>
      </c>
      <c r="B50" s="325">
        <v>121137.8985886</v>
      </c>
      <c r="C50" s="328">
        <v>54213.619999999995</v>
      </c>
      <c r="D50" s="15"/>
      <c r="E50" s="305"/>
      <c r="F50" s="306"/>
      <c r="G50" s="3"/>
      <c r="H50" s="3"/>
      <c r="I50" s="97"/>
      <c r="J50" s="40"/>
      <c r="M50"/>
      <c r="N50"/>
      <c r="AC50" s="20"/>
      <c r="AD50" s="33"/>
    </row>
    <row r="51" spans="1:32">
      <c r="A51" s="329" t="s">
        <v>502</v>
      </c>
      <c r="B51" s="326"/>
      <c r="C51" s="328">
        <v>0</v>
      </c>
      <c r="D51" s="15"/>
      <c r="E51" s="305"/>
      <c r="F51" s="306"/>
      <c r="G51" s="3"/>
      <c r="H51" s="3"/>
      <c r="I51" s="97"/>
      <c r="J51" s="40"/>
      <c r="M51"/>
      <c r="N51"/>
      <c r="AC51" s="20"/>
      <c r="AD51" s="33"/>
    </row>
    <row r="52" spans="1:32" ht="30">
      <c r="A52" s="504" t="s">
        <v>503</v>
      </c>
      <c r="B52" s="326"/>
      <c r="C52" s="328">
        <v>0</v>
      </c>
      <c r="D52" s="15"/>
      <c r="E52" s="305"/>
      <c r="F52" s="306"/>
      <c r="G52" s="3"/>
      <c r="H52" s="3"/>
      <c r="I52" s="97"/>
      <c r="J52" s="40"/>
      <c r="M52"/>
      <c r="N52"/>
      <c r="AC52" s="20"/>
      <c r="AD52" s="33"/>
    </row>
    <row r="53" spans="1:32">
      <c r="A53" s="327"/>
      <c r="B53" s="477"/>
      <c r="C53" s="328"/>
      <c r="D53" s="15"/>
      <c r="E53" s="305"/>
      <c r="F53" s="306"/>
      <c r="G53" s="3"/>
      <c r="H53" s="3"/>
      <c r="I53" s="97"/>
      <c r="J53" s="40"/>
      <c r="M53"/>
      <c r="N53"/>
      <c r="AC53" s="20"/>
      <c r="AD53" s="33"/>
    </row>
    <row r="54" spans="1:32">
      <c r="A54" s="327"/>
      <c r="B54" s="477"/>
      <c r="C54" s="328"/>
      <c r="D54" s="258"/>
      <c r="E54" s="305"/>
      <c r="F54" s="306"/>
      <c r="G54" s="3"/>
      <c r="H54" s="3"/>
      <c r="I54" s="3"/>
      <c r="J54" s="40"/>
      <c r="M54"/>
      <c r="N54"/>
      <c r="AC54" s="20"/>
      <c r="AD54" s="33"/>
    </row>
    <row r="55" spans="1:32" ht="15.75" thickBot="1">
      <c r="A55" s="329"/>
      <c r="B55" s="478"/>
      <c r="C55" s="486"/>
      <c r="D55" s="242"/>
      <c r="E55" s="305"/>
      <c r="F55" s="3"/>
      <c r="G55" s="3"/>
      <c r="H55" s="3"/>
      <c r="I55" s="3"/>
      <c r="J55" s="40"/>
      <c r="M55"/>
      <c r="N55"/>
      <c r="AC55" s="20"/>
      <c r="AD55" s="33"/>
    </row>
    <row r="56" spans="1:32" ht="15.75" thickBot="1">
      <c r="A56" s="330" t="s">
        <v>343</v>
      </c>
      <c r="B56" s="505">
        <f>SUM(B39:B55)</f>
        <v>14534177.495320581</v>
      </c>
      <c r="C56" s="332">
        <f>SUM(C39:C55)</f>
        <v>7335664.1799999997</v>
      </c>
      <c r="D56" s="3"/>
      <c r="E56" s="798" t="str">
        <f ca="1">+IF((ROUND(B56,0)=ROUND(OFFSET(A33,0,RIGHT('Ввод данных'!$B$16,LEN('Ввод данных'!$B$16)-1),1,1),0)),"Все правильно: данные верны","Предупреждение: данные не совпадают")</f>
        <v>Все правильно: данные верны</v>
      </c>
      <c r="F56" s="799"/>
      <c r="G56" s="799"/>
      <c r="H56" s="800"/>
      <c r="I56" s="187"/>
      <c r="J56" s="187"/>
      <c r="K56" s="187"/>
      <c r="L56" s="195"/>
      <c r="M56" s="196"/>
      <c r="N56" s="194"/>
      <c r="O56" s="192"/>
      <c r="AC56" s="33"/>
      <c r="AD56" s="33"/>
    </row>
    <row r="57" spans="1:32">
      <c r="A57" s="3"/>
      <c r="B57" s="187"/>
      <c r="C57" s="187"/>
      <c r="E57" s="187"/>
      <c r="F57" s="187"/>
      <c r="G57" s="187"/>
      <c r="H57" s="187"/>
      <c r="I57" s="187"/>
      <c r="J57" s="187"/>
      <c r="K57" s="187"/>
      <c r="L57" s="187"/>
      <c r="M57" s="187"/>
      <c r="N57" s="187"/>
      <c r="O57" s="195"/>
      <c r="P57" s="196"/>
      <c r="Q57" s="194"/>
    </row>
    <row r="58" spans="1:32" ht="18.75">
      <c r="A58" s="85" t="s">
        <v>341</v>
      </c>
      <c r="B58" s="3"/>
      <c r="C58" s="187"/>
      <c r="D58" s="444"/>
      <c r="E58" s="3"/>
      <c r="F58" s="3"/>
      <c r="G58" s="3"/>
      <c r="H58" s="3"/>
      <c r="I58" s="3"/>
      <c r="J58" s="3"/>
      <c r="K58" s="3"/>
      <c r="L58" s="3"/>
      <c r="O58" s="192"/>
      <c r="P58" s="193"/>
      <c r="Q58" s="194">
        <f>+I33</f>
        <v>0</v>
      </c>
    </row>
    <row r="59" spans="1:32" ht="15.75" thickBot="1">
      <c r="A59" s="3"/>
      <c r="B59" s="3"/>
      <c r="C59" s="3"/>
      <c r="D59" s="3"/>
      <c r="E59" s="3"/>
      <c r="F59" s="3"/>
      <c r="G59" s="3"/>
      <c r="H59" s="3"/>
      <c r="I59" s="3"/>
      <c r="J59" s="3"/>
      <c r="K59" s="3"/>
      <c r="L59" s="3"/>
      <c r="O59" s="192"/>
      <c r="P59" s="193"/>
      <c r="Q59" s="194">
        <f>+J33</f>
        <v>0</v>
      </c>
    </row>
    <row r="60" spans="1:32" ht="51" customHeight="1">
      <c r="A60" s="456"/>
      <c r="B60" s="457" t="s">
        <v>258</v>
      </c>
      <c r="C60" s="457" t="s">
        <v>259</v>
      </c>
      <c r="D60" s="458" t="str">
        <f>CONCATENATE("Всего израсходовано и выплачено (в ",C26,")")</f>
        <v>Всего израсходовано и выплачено (в $)</v>
      </c>
      <c r="E60" s="3"/>
      <c r="F60" s="263"/>
      <c r="G60" s="260"/>
      <c r="H60" s="249"/>
      <c r="I60" s="249"/>
      <c r="J60" s="249"/>
      <c r="K60" s="249"/>
      <c r="L60" s="21"/>
      <c r="M60" s="21"/>
      <c r="N60" s="192"/>
      <c r="O60" s="193"/>
      <c r="P60" s="194">
        <f>+L33</f>
        <v>0</v>
      </c>
      <c r="Q60" s="192"/>
      <c r="AF60" s="20"/>
    </row>
    <row r="61" spans="1:32">
      <c r="A61" s="459" t="s">
        <v>325</v>
      </c>
      <c r="B61" s="506">
        <v>9988796</v>
      </c>
      <c r="C61" s="506">
        <v>6937211</v>
      </c>
      <c r="D61" s="461">
        <f>+C61+B61</f>
        <v>16926007</v>
      </c>
      <c r="E61" s="3"/>
      <c r="F61" s="92"/>
      <c r="G61" s="261"/>
      <c r="H61" s="91"/>
      <c r="I61" s="190"/>
      <c r="J61" s="191"/>
      <c r="K61" s="93"/>
      <c r="L61" s="34"/>
      <c r="M61" s="34"/>
      <c r="N61" s="192"/>
      <c r="O61" s="192"/>
      <c r="P61" s="192"/>
      <c r="Q61" s="192"/>
      <c r="AF61" s="20"/>
    </row>
    <row r="62" spans="1:32">
      <c r="A62" s="459" t="s">
        <v>326</v>
      </c>
      <c r="B62" s="506">
        <v>1225556.3599999999</v>
      </c>
      <c r="C62" s="506">
        <v>2923861.3099999996</v>
      </c>
      <c r="D62" s="461">
        <f>+C62+B62</f>
        <v>4149417.6699999995</v>
      </c>
      <c r="E62" s="3"/>
      <c r="F62" s="230"/>
      <c r="G62" s="261"/>
      <c r="H62" s="91"/>
      <c r="I62" s="190"/>
      <c r="J62" s="190"/>
      <c r="K62" s="93"/>
      <c r="L62" s="35"/>
      <c r="M62" s="35"/>
      <c r="N62" s="192"/>
      <c r="O62" s="192"/>
      <c r="P62" s="192"/>
      <c r="Q62" s="192"/>
      <c r="AF62" s="20"/>
    </row>
    <row r="63" spans="1:32">
      <c r="A63" s="459" t="s">
        <v>327</v>
      </c>
      <c r="B63" s="506">
        <v>1842984.6700000002</v>
      </c>
      <c r="C63" s="506">
        <v>2120459.4600000009</v>
      </c>
      <c r="D63" s="461">
        <f>+C63+B63</f>
        <v>3963444.1300000008</v>
      </c>
      <c r="E63" s="3"/>
      <c r="F63" s="92"/>
      <c r="G63" s="261"/>
      <c r="H63" s="91"/>
      <c r="I63" s="190"/>
      <c r="J63" s="191"/>
      <c r="K63" s="93"/>
      <c r="L63" s="34"/>
      <c r="M63" s="34"/>
      <c r="N63"/>
      <c r="AF63" s="20"/>
    </row>
    <row r="64" spans="1:32" ht="15.75" thickBot="1">
      <c r="A64" s="460" t="s">
        <v>355</v>
      </c>
      <c r="B64" s="507">
        <v>1449932.94</v>
      </c>
      <c r="C64" s="506">
        <v>1749323.2700000003</v>
      </c>
      <c r="D64" s="462">
        <f>+C64+B64</f>
        <v>3199256.21</v>
      </c>
      <c r="E64" s="187"/>
      <c r="F64" s="231"/>
      <c r="G64" s="262"/>
      <c r="H64" s="94"/>
      <c r="I64" s="94"/>
      <c r="J64" s="94"/>
      <c r="K64" s="93"/>
      <c r="L64" s="35"/>
      <c r="M64" s="35"/>
      <c r="N64"/>
      <c r="AF64" s="20"/>
    </row>
    <row r="65" spans="1:33" ht="15.75" customHeight="1">
      <c r="A65" s="3"/>
      <c r="B65" s="3"/>
      <c r="C65" s="187"/>
      <c r="D65" s="3"/>
      <c r="E65" s="187"/>
      <c r="F65" s="3"/>
      <c r="G65" s="3"/>
      <c r="H65" s="3"/>
      <c r="I65" s="3"/>
      <c r="J65" s="3"/>
      <c r="K65" s="3"/>
      <c r="L65" s="3"/>
      <c r="AG65" s="20"/>
    </row>
    <row r="66" spans="1:33">
      <c r="A66" s="3"/>
      <c r="B66" s="3"/>
      <c r="C66" s="455"/>
      <c r="D66" s="3"/>
      <c r="E66" s="3"/>
      <c r="F66" s="3"/>
      <c r="G66" s="3"/>
      <c r="H66" s="3"/>
      <c r="I66" s="3"/>
      <c r="J66" s="3"/>
      <c r="K66" s="3"/>
      <c r="L66" s="3"/>
    </row>
    <row r="67" spans="1:33" ht="18.75">
      <c r="A67" s="85" t="s">
        <v>328</v>
      </c>
      <c r="B67" s="3"/>
      <c r="C67" s="187"/>
      <c r="D67" s="3"/>
      <c r="E67" s="3"/>
      <c r="F67" s="3"/>
      <c r="G67" s="3"/>
      <c r="H67" s="3"/>
      <c r="I67" s="3"/>
      <c r="J67" s="3"/>
      <c r="K67" s="3"/>
      <c r="L67" s="3"/>
    </row>
    <row r="68" spans="1:33" ht="15.75" thickBot="1">
      <c r="A68" s="3"/>
      <c r="B68" s="3"/>
      <c r="C68" s="3"/>
      <c r="D68" s="3"/>
      <c r="E68" s="3"/>
      <c r="F68" s="3"/>
      <c r="G68" s="3"/>
      <c r="H68" s="3"/>
      <c r="I68" s="3"/>
      <c r="J68" s="3"/>
      <c r="K68" s="3"/>
      <c r="L68" s="3"/>
    </row>
    <row r="69" spans="1:33" ht="15.75" customHeight="1" thickBot="1">
      <c r="A69" s="864" t="s">
        <v>364</v>
      </c>
      <c r="B69" s="865"/>
      <c r="C69" s="866"/>
      <c r="D69" s="484"/>
      <c r="E69" s="3"/>
      <c r="F69" s="3"/>
      <c r="G69" s="3"/>
      <c r="H69" s="3"/>
      <c r="I69" s="3"/>
      <c r="J69" s="3"/>
      <c r="K69" s="3"/>
      <c r="L69" s="33"/>
      <c r="N69"/>
    </row>
    <row r="70" spans="1:33">
      <c r="A70" s="479"/>
      <c r="B70" s="385"/>
      <c r="C70" s="425" t="s">
        <v>356</v>
      </c>
      <c r="D70" s="480" t="s">
        <v>357</v>
      </c>
      <c r="E70" s="3"/>
      <c r="F70" s="3"/>
      <c r="G70" s="3"/>
      <c r="H70" s="3"/>
      <c r="I70" s="3"/>
      <c r="J70" s="3"/>
      <c r="K70" s="3"/>
      <c r="L70" s="33"/>
      <c r="N70"/>
    </row>
    <row r="71" spans="1:33">
      <c r="A71" s="481" t="s">
        <v>374</v>
      </c>
      <c r="B71" s="42"/>
      <c r="C71" s="508">
        <v>74</v>
      </c>
      <c r="D71" s="509">
        <v>77</v>
      </c>
      <c r="E71" s="3"/>
      <c r="F71" s="3"/>
      <c r="G71" s="3"/>
      <c r="H71" s="3"/>
      <c r="I71" s="3"/>
      <c r="J71" s="3"/>
      <c r="K71" s="3"/>
      <c r="L71" s="33"/>
      <c r="N71"/>
    </row>
    <row r="72" spans="1:33">
      <c r="A72" s="264" t="s">
        <v>365</v>
      </c>
      <c r="B72" s="42"/>
      <c r="C72" s="508">
        <v>60</v>
      </c>
      <c r="D72" s="509">
        <v>39</v>
      </c>
      <c r="E72" s="3"/>
      <c r="F72" s="3"/>
      <c r="G72" s="261"/>
      <c r="H72" s="261"/>
      <c r="I72" s="3"/>
      <c r="J72" s="3"/>
      <c r="K72" s="3"/>
      <c r="L72" s="33"/>
      <c r="N72"/>
    </row>
    <row r="73" spans="1:33" ht="15.75" thickBot="1">
      <c r="A73" s="482" t="s">
        <v>366</v>
      </c>
      <c r="B73" s="483"/>
      <c r="C73" s="510">
        <v>10</v>
      </c>
      <c r="D73" s="509">
        <v>21</v>
      </c>
      <c r="E73" s="3"/>
      <c r="F73" s="3"/>
      <c r="G73" s="261"/>
      <c r="H73" s="261"/>
      <c r="I73" s="3"/>
      <c r="J73" s="3"/>
      <c r="K73" s="3"/>
      <c r="L73" s="33"/>
      <c r="N73"/>
    </row>
    <row r="74" spans="1:33">
      <c r="A74" s="3"/>
      <c r="B74" s="3"/>
      <c r="C74" s="426"/>
      <c r="D74" s="426"/>
      <c r="E74" s="3"/>
      <c r="F74" s="3"/>
      <c r="G74" s="3"/>
      <c r="H74" s="3"/>
      <c r="I74" s="3"/>
      <c r="J74" s="3"/>
      <c r="K74" s="3"/>
      <c r="L74" s="3"/>
    </row>
    <row r="75" spans="1:33" ht="15.75" thickBot="1">
      <c r="A75" s="3"/>
      <c r="B75" s="3"/>
      <c r="C75" s="3"/>
      <c r="D75" s="3"/>
      <c r="E75" s="3"/>
      <c r="F75" s="3"/>
      <c r="G75" s="3"/>
      <c r="H75" s="3"/>
      <c r="I75" s="3"/>
      <c r="J75" s="3"/>
      <c r="K75" s="2"/>
      <c r="L75" s="3"/>
      <c r="AA75" s="19"/>
      <c r="AB75" s="19"/>
    </row>
    <row r="76" spans="1:33" ht="31.5" customHeight="1" thickBot="1">
      <c r="A76" s="98" t="s">
        <v>329</v>
      </c>
      <c r="B76" s="99"/>
      <c r="C76" s="99"/>
      <c r="D76" s="99"/>
      <c r="E76" s="99"/>
      <c r="F76" s="99"/>
      <c r="G76" s="394" t="s">
        <v>360</v>
      </c>
      <c r="H76" s="386"/>
      <c r="I76" s="387"/>
      <c r="J76" s="387"/>
      <c r="K76" s="411"/>
      <c r="L76" s="100"/>
      <c r="M76" s="80"/>
      <c r="N76" s="80"/>
      <c r="O76" s="80"/>
      <c r="AA76" s="19"/>
      <c r="AB76" s="19"/>
    </row>
    <row r="77" spans="1:33" ht="18.75">
      <c r="A77" s="101"/>
      <c r="B77" s="100"/>
      <c r="C77" s="100"/>
      <c r="D77" s="100"/>
      <c r="E77" s="100"/>
      <c r="F77" s="100"/>
      <c r="G77" s="100"/>
      <c r="H77" s="100"/>
      <c r="I77" s="100"/>
      <c r="J77" s="102"/>
      <c r="K77" s="102"/>
      <c r="L77" s="100"/>
      <c r="M77" s="80"/>
      <c r="N77" s="80"/>
      <c r="O77" s="80"/>
      <c r="AA77" s="19"/>
      <c r="AB77" s="19"/>
    </row>
    <row r="78" spans="1:33" ht="18.75">
      <c r="A78" s="101" t="s">
        <v>1</v>
      </c>
      <c r="B78" s="100"/>
      <c r="C78" s="100"/>
      <c r="D78" s="100"/>
      <c r="E78" s="100"/>
      <c r="F78" s="100"/>
      <c r="G78" s="100"/>
      <c r="H78" s="100"/>
      <c r="I78" s="100"/>
      <c r="J78" s="102"/>
      <c r="K78" s="102"/>
      <c r="L78" s="100"/>
      <c r="M78" s="80"/>
      <c r="N78" s="80"/>
      <c r="O78" s="80"/>
      <c r="AA78" s="19"/>
      <c r="AB78" s="19"/>
    </row>
    <row r="79" spans="1:33" ht="15.75" thickBot="1">
      <c r="A79" s="2"/>
      <c r="B79" s="103"/>
      <c r="C79" s="103"/>
      <c r="D79" s="103"/>
      <c r="E79" s="103"/>
      <c r="F79" s="103"/>
      <c r="G79" s="2"/>
      <c r="H79" s="103"/>
      <c r="I79" s="2"/>
      <c r="J79" s="2"/>
      <c r="K79" s="2"/>
      <c r="L79" s="2"/>
      <c r="M79" s="20"/>
      <c r="N79" s="19"/>
      <c r="O79" s="19"/>
      <c r="P79" s="19"/>
      <c r="Q79" s="19"/>
      <c r="AB79" s="19"/>
    </row>
    <row r="80" spans="1:33" ht="45">
      <c r="A80" s="862"/>
      <c r="B80" s="863"/>
      <c r="C80" s="104" t="s">
        <v>260</v>
      </c>
      <c r="D80" s="105" t="s">
        <v>261</v>
      </c>
      <c r="E80" s="353" t="s">
        <v>330</v>
      </c>
      <c r="F80" s="354" t="s">
        <v>257</v>
      </c>
      <c r="G80" s="272"/>
      <c r="H80" s="273"/>
      <c r="I80" s="15"/>
      <c r="J80" s="2"/>
      <c r="K80" s="2"/>
      <c r="L80" s="2"/>
      <c r="M80" s="20"/>
      <c r="N80" s="19"/>
      <c r="O80" s="19"/>
      <c r="P80" s="19"/>
      <c r="Q80" s="19"/>
    </row>
    <row r="81" spans="1:17">
      <c r="A81" s="854" t="s">
        <v>610</v>
      </c>
      <c r="B81" s="855"/>
      <c r="C81" s="233">
        <v>0</v>
      </c>
      <c r="D81" s="233">
        <v>0</v>
      </c>
      <c r="E81" s="233"/>
      <c r="F81" s="107">
        <f>SUM(C81:E81)</f>
        <v>0</v>
      </c>
      <c r="G81" s="272"/>
      <c r="H81" s="273"/>
      <c r="I81" s="15"/>
      <c r="J81" s="2"/>
      <c r="K81" s="2"/>
      <c r="L81" s="2"/>
      <c r="M81" s="20"/>
      <c r="N81" s="19"/>
      <c r="O81" s="19"/>
      <c r="P81" s="19"/>
      <c r="Q81" s="19"/>
    </row>
    <row r="82" spans="1:17" ht="15.75" thickBot="1">
      <c r="A82" s="856" t="s">
        <v>611</v>
      </c>
      <c r="B82" s="857"/>
      <c r="C82" s="234">
        <v>0</v>
      </c>
      <c r="D82" s="234">
        <v>0</v>
      </c>
      <c r="E82" s="234"/>
      <c r="F82" s="109">
        <f>SUM(C82:E82)</f>
        <v>0</v>
      </c>
      <c r="G82" s="272"/>
      <c r="H82" s="273"/>
      <c r="I82" s="15"/>
      <c r="J82" s="2"/>
      <c r="K82" s="2"/>
      <c r="L82" s="2"/>
      <c r="M82" s="20"/>
      <c r="N82" s="19"/>
      <c r="O82" s="19"/>
      <c r="P82" s="19"/>
      <c r="Q82" s="19"/>
    </row>
    <row r="83" spans="1:17">
      <c r="A83" s="854" t="s">
        <v>612</v>
      </c>
      <c r="B83" s="855"/>
      <c r="C83" s="233">
        <v>2</v>
      </c>
      <c r="D83" s="233">
        <v>0</v>
      </c>
      <c r="E83" s="233"/>
      <c r="F83" s="107">
        <f>SUM(C83:E83)</f>
        <v>2</v>
      </c>
      <c r="G83" s="259"/>
      <c r="H83" s="271"/>
      <c r="I83" s="271"/>
      <c r="J83" s="2"/>
      <c r="K83" s="2"/>
      <c r="L83" s="2"/>
      <c r="M83" s="20"/>
      <c r="N83" s="19"/>
      <c r="O83" s="19"/>
      <c r="P83" s="19"/>
      <c r="Q83" s="19"/>
    </row>
    <row r="84" spans="1:17" ht="15.75" thickBot="1">
      <c r="A84" s="856" t="s">
        <v>613</v>
      </c>
      <c r="B84" s="857"/>
      <c r="C84" s="234">
        <v>2</v>
      </c>
      <c r="D84" s="234">
        <v>1</v>
      </c>
      <c r="E84" s="234"/>
      <c r="F84" s="109">
        <f>SUM(C84:E84)</f>
        <v>3</v>
      </c>
      <c r="G84" s="259"/>
      <c r="H84" s="15"/>
      <c r="I84" s="15"/>
      <c r="J84" s="2"/>
      <c r="K84" s="2"/>
      <c r="L84" s="2"/>
      <c r="M84" s="19"/>
      <c r="N84" s="19"/>
      <c r="O84" s="19"/>
      <c r="P84" s="19"/>
      <c r="Q84" s="19"/>
    </row>
    <row r="85" spans="1:17">
      <c r="A85" s="2"/>
      <c r="B85" s="2"/>
      <c r="C85" s="2"/>
      <c r="D85" s="2"/>
      <c r="E85" s="2"/>
      <c r="F85" s="2"/>
      <c r="G85" s="2"/>
      <c r="H85" s="2"/>
      <c r="I85" s="2"/>
      <c r="J85" s="2"/>
      <c r="K85" s="2"/>
      <c r="L85" s="2"/>
      <c r="M85" s="19"/>
      <c r="N85" s="19"/>
      <c r="O85" s="19"/>
      <c r="P85" s="19"/>
      <c r="Q85" s="19"/>
    </row>
    <row r="86" spans="1:17">
      <c r="A86" s="2"/>
      <c r="B86" s="2"/>
      <c r="C86" s="2"/>
      <c r="D86" s="2"/>
      <c r="E86" s="2"/>
      <c r="F86" s="2"/>
      <c r="G86" s="2"/>
      <c r="H86" s="2"/>
      <c r="I86" s="2"/>
      <c r="J86" s="2"/>
      <c r="K86" s="2"/>
      <c r="L86" s="2"/>
      <c r="M86" s="19"/>
      <c r="N86" s="19"/>
      <c r="O86" s="19"/>
    </row>
    <row r="87" spans="1:17" ht="18.75">
      <c r="A87" s="101" t="s">
        <v>399</v>
      </c>
      <c r="B87" s="2"/>
      <c r="C87" s="2"/>
      <c r="D87" s="2"/>
      <c r="E87" s="2"/>
      <c r="F87" s="2"/>
      <c r="G87" s="2"/>
      <c r="H87" s="2"/>
      <c r="I87" s="2"/>
      <c r="J87" s="2"/>
      <c r="K87" s="2"/>
      <c r="L87" s="2"/>
      <c r="M87" s="19"/>
      <c r="N87" s="19"/>
      <c r="O87" s="19"/>
    </row>
    <row r="88" spans="1:17" ht="15.75" thickBot="1">
      <c r="A88" s="2"/>
      <c r="B88" s="2"/>
      <c r="C88" s="2"/>
      <c r="D88" s="2"/>
      <c r="E88" s="2"/>
      <c r="F88" s="2"/>
      <c r="G88" s="2"/>
      <c r="H88" s="2"/>
      <c r="I88" s="2"/>
      <c r="J88" s="2"/>
      <c r="K88" s="2"/>
      <c r="L88" s="2"/>
      <c r="M88" s="19"/>
      <c r="N88" s="19"/>
      <c r="O88" s="19"/>
    </row>
    <row r="89" spans="1:17">
      <c r="A89" s="547" t="s">
        <v>385</v>
      </c>
      <c r="B89" s="349" t="s">
        <v>262</v>
      </c>
      <c r="C89" s="349" t="s">
        <v>263</v>
      </c>
      <c r="D89" s="111" t="s">
        <v>264</v>
      </c>
      <c r="E89" s="15"/>
      <c r="F89" s="15"/>
      <c r="G89" s="15"/>
      <c r="H89" s="273"/>
      <c r="I89" s="2"/>
      <c r="J89" s="2"/>
      <c r="K89" s="2"/>
      <c r="L89" s="2"/>
      <c r="M89" s="19"/>
      <c r="N89" s="19"/>
      <c r="O89" s="19"/>
    </row>
    <row r="90" spans="1:17" ht="15.75" thickBot="1">
      <c r="A90" s="398" t="s">
        <v>576</v>
      </c>
      <c r="B90" s="511">
        <v>7</v>
      </c>
      <c r="C90" s="511">
        <v>7</v>
      </c>
      <c r="D90" s="512">
        <f>B90-C90</f>
        <v>0</v>
      </c>
      <c r="E90" s="15"/>
      <c r="F90" s="15"/>
      <c r="G90" s="15"/>
      <c r="H90" s="273"/>
      <c r="I90" s="2"/>
      <c r="J90" s="2"/>
      <c r="K90" s="2"/>
      <c r="L90" s="2"/>
      <c r="M90" s="19"/>
      <c r="N90" s="19"/>
      <c r="O90" s="19"/>
    </row>
    <row r="91" spans="1:17" ht="15.75" thickBot="1">
      <c r="A91" s="398" t="s">
        <v>246</v>
      </c>
      <c r="B91" s="298">
        <v>4</v>
      </c>
      <c r="C91" s="298">
        <v>4</v>
      </c>
      <c r="D91" s="299">
        <f>+B91-C91</f>
        <v>0</v>
      </c>
      <c r="E91" s="238"/>
      <c r="F91" s="243"/>
      <c r="G91" s="15"/>
      <c r="H91" s="271"/>
      <c r="I91" s="2"/>
      <c r="J91" s="2"/>
      <c r="K91" s="2"/>
      <c r="L91" s="2"/>
      <c r="M91" s="19"/>
      <c r="N91" s="19"/>
      <c r="O91" s="19"/>
    </row>
    <row r="92" spans="1:17">
      <c r="A92" s="2"/>
      <c r="B92" s="370"/>
      <c r="C92" s="370"/>
      <c r="D92" s="370"/>
      <c r="E92" s="2"/>
      <c r="F92" s="2"/>
      <c r="G92" s="2"/>
      <c r="H92" s="2"/>
      <c r="I92" s="2"/>
      <c r="J92" s="2"/>
      <c r="K92" s="2"/>
      <c r="L92" s="2"/>
      <c r="M92" s="19"/>
      <c r="N92" s="19"/>
      <c r="O92" s="19"/>
    </row>
    <row r="93" spans="1:17" ht="18.75">
      <c r="A93" s="101" t="s">
        <v>369</v>
      </c>
      <c r="B93" s="2"/>
      <c r="C93" s="2"/>
      <c r="D93" s="2"/>
      <c r="E93" s="2"/>
      <c r="F93" s="2"/>
      <c r="G93" s="2"/>
      <c r="H93" s="2"/>
      <c r="I93" s="2"/>
      <c r="J93" s="2"/>
      <c r="K93" s="2"/>
      <c r="L93" s="2"/>
      <c r="M93" s="19"/>
      <c r="N93" s="19"/>
      <c r="O93" s="19"/>
    </row>
    <row r="94" spans="1:17" ht="15.75" thickBot="1">
      <c r="A94" s="2"/>
      <c r="B94" s="2"/>
      <c r="C94" s="2"/>
      <c r="D94" s="2"/>
      <c r="E94" s="2"/>
      <c r="F94" s="2"/>
      <c r="G94" s="2"/>
      <c r="H94" s="2"/>
      <c r="I94" s="2"/>
      <c r="J94" s="2"/>
      <c r="K94" s="2"/>
      <c r="L94" s="2"/>
      <c r="M94" s="19"/>
      <c r="N94" s="19"/>
      <c r="O94" s="19"/>
    </row>
    <row r="95" spans="1:17" ht="30">
      <c r="A95" s="110"/>
      <c r="B95" s="397" t="s">
        <v>413</v>
      </c>
      <c r="C95" s="349" t="s">
        <v>414</v>
      </c>
      <c r="D95" s="349" t="s">
        <v>415</v>
      </c>
      <c r="E95" s="401" t="s">
        <v>411</v>
      </c>
      <c r="F95" s="135" t="s">
        <v>367</v>
      </c>
      <c r="G95" s="244"/>
      <c r="H95" s="273"/>
      <c r="I95" s="2"/>
      <c r="J95" s="2"/>
      <c r="K95" s="2"/>
      <c r="L95" s="2"/>
      <c r="M95" s="19"/>
      <c r="N95" s="19"/>
      <c r="O95" s="19"/>
    </row>
    <row r="96" spans="1:17" ht="15.75" thickBot="1">
      <c r="A96" s="112" t="s">
        <v>614</v>
      </c>
      <c r="B96" s="298">
        <v>42</v>
      </c>
      <c r="C96" s="511">
        <v>32</v>
      </c>
      <c r="D96" s="298">
        <v>32</v>
      </c>
      <c r="E96" s="298">
        <v>42</v>
      </c>
      <c r="F96" s="548">
        <v>32</v>
      </c>
      <c r="G96" s="274"/>
      <c r="H96" s="259"/>
      <c r="I96" s="2"/>
      <c r="J96" s="2"/>
      <c r="K96" s="2"/>
      <c r="L96" s="2"/>
      <c r="M96" s="19"/>
      <c r="N96" s="19"/>
      <c r="O96" s="19"/>
    </row>
    <row r="97" spans="1:34" ht="15.75" thickBot="1">
      <c r="A97" s="112" t="s">
        <v>615</v>
      </c>
      <c r="B97" s="298">
        <v>10</v>
      </c>
      <c r="C97" s="298">
        <v>10</v>
      </c>
      <c r="D97" s="298">
        <v>10</v>
      </c>
      <c r="E97" s="298">
        <v>10</v>
      </c>
      <c r="F97" s="300">
        <v>10</v>
      </c>
      <c r="G97" s="274"/>
      <c r="H97" s="259"/>
      <c r="I97" s="2"/>
      <c r="J97" s="2"/>
      <c r="K97" s="2"/>
      <c r="L97" s="2"/>
      <c r="M97" s="19"/>
      <c r="N97" s="19"/>
      <c r="O97" s="19"/>
    </row>
    <row r="98" spans="1:34">
      <c r="A98" s="2"/>
      <c r="B98" s="2"/>
      <c r="C98" s="2"/>
      <c r="D98" s="2"/>
      <c r="E98" s="2"/>
      <c r="F98" s="2"/>
      <c r="G98" s="2"/>
      <c r="I98" s="2"/>
      <c r="J98" s="2"/>
      <c r="K98" s="2"/>
      <c r="L98" s="2"/>
      <c r="M98" s="19"/>
      <c r="N98" s="19"/>
      <c r="O98" s="19"/>
    </row>
    <row r="99" spans="1:34" ht="18.75">
      <c r="A99" s="101" t="s">
        <v>7</v>
      </c>
      <c r="B99" s="2"/>
      <c r="C99" s="2"/>
      <c r="D99" s="2"/>
      <c r="E99" s="2"/>
      <c r="F99" s="2"/>
      <c r="G99" s="2"/>
      <c r="H99" s="2"/>
      <c r="I99" s="2"/>
      <c r="J99" s="2"/>
      <c r="K99" s="2"/>
      <c r="L99" s="2"/>
      <c r="M99" s="19"/>
      <c r="N99" s="19"/>
      <c r="O99" s="19"/>
    </row>
    <row r="100" spans="1:34" ht="15.75" thickBot="1">
      <c r="A100" s="2"/>
      <c r="B100" s="2"/>
      <c r="C100" s="2"/>
      <c r="D100" s="2"/>
      <c r="E100" s="2"/>
      <c r="F100" s="2"/>
      <c r="G100" s="2"/>
      <c r="H100" s="2"/>
      <c r="I100" s="2"/>
      <c r="J100" s="2"/>
      <c r="K100" s="2"/>
      <c r="L100" s="2"/>
      <c r="M100" s="19"/>
      <c r="N100" s="19"/>
      <c r="O100" s="19"/>
    </row>
    <row r="101" spans="1:34" ht="27.75" customHeight="1">
      <c r="A101" s="110"/>
      <c r="B101" s="355" t="s">
        <v>266</v>
      </c>
      <c r="C101" s="355" t="s">
        <v>267</v>
      </c>
      <c r="D101" s="356" t="s">
        <v>368</v>
      </c>
      <c r="E101" s="2"/>
      <c r="F101" s="2"/>
      <c r="G101" s="2"/>
      <c r="H101" s="2"/>
      <c r="I101" s="19"/>
      <c r="J101" s="19"/>
      <c r="K101" s="19"/>
      <c r="M101"/>
      <c r="N101" s="19"/>
      <c r="AE101" s="33"/>
      <c r="AH101"/>
    </row>
    <row r="102" spans="1:34" ht="27.75" customHeight="1">
      <c r="A102" s="106" t="s">
        <v>617</v>
      </c>
      <c r="B102" s="233">
        <v>2</v>
      </c>
      <c r="C102" s="235">
        <v>2</v>
      </c>
      <c r="D102" s="275">
        <v>0</v>
      </c>
      <c r="E102" s="2"/>
      <c r="F102" s="2"/>
      <c r="G102" s="2"/>
      <c r="H102" s="2"/>
      <c r="I102" s="19"/>
      <c r="J102" s="19"/>
      <c r="K102" s="19"/>
      <c r="M102"/>
      <c r="N102" s="19"/>
      <c r="AE102" s="33"/>
      <c r="AH102"/>
    </row>
    <row r="103" spans="1:34" ht="27.75" customHeight="1" thickBot="1">
      <c r="A103" s="108" t="s">
        <v>618</v>
      </c>
      <c r="B103" s="234">
        <v>40</v>
      </c>
      <c r="C103" s="549">
        <v>34</v>
      </c>
      <c r="D103" s="550">
        <v>6</v>
      </c>
      <c r="E103" s="2"/>
      <c r="F103" s="2"/>
      <c r="G103" s="2"/>
      <c r="H103" s="2"/>
      <c r="I103" s="19"/>
      <c r="J103" s="19"/>
      <c r="K103" s="19"/>
      <c r="M103"/>
      <c r="N103" s="19"/>
      <c r="AE103" s="33"/>
      <c r="AH103"/>
    </row>
    <row r="104" spans="1:34">
      <c r="A104" s="106" t="s">
        <v>616</v>
      </c>
      <c r="B104" s="233"/>
      <c r="C104" s="235"/>
      <c r="D104" s="275">
        <f>B104-C104</f>
        <v>0</v>
      </c>
      <c r="E104" s="2"/>
      <c r="F104" s="2"/>
      <c r="G104" s="2"/>
      <c r="H104" s="2"/>
      <c r="I104" s="19"/>
      <c r="J104" s="19"/>
      <c r="K104" s="19"/>
      <c r="M104"/>
      <c r="N104" s="19"/>
      <c r="AE104" s="33"/>
      <c r="AH104"/>
    </row>
    <row r="105" spans="1:34" ht="15.75" thickBot="1">
      <c r="A105" s="108" t="s">
        <v>619</v>
      </c>
      <c r="B105" s="423">
        <v>10</v>
      </c>
      <c r="C105" s="424">
        <v>10</v>
      </c>
      <c r="D105" s="275">
        <f>B105-C105</f>
        <v>0</v>
      </c>
      <c r="E105" s="2"/>
      <c r="F105" s="2"/>
      <c r="G105" s="2"/>
      <c r="H105" s="2"/>
      <c r="I105" s="19"/>
      <c r="J105" s="19"/>
      <c r="K105" s="19"/>
      <c r="M105"/>
      <c r="N105" s="19"/>
      <c r="AE105" s="33"/>
      <c r="AH105"/>
    </row>
    <row r="106" spans="1:34">
      <c r="A106" s="2"/>
      <c r="B106" s="2"/>
      <c r="C106" s="2"/>
      <c r="D106" s="2"/>
      <c r="E106" s="2"/>
      <c r="F106" s="2"/>
      <c r="G106" s="2"/>
      <c r="H106" s="2"/>
      <c r="I106" s="2"/>
      <c r="J106" s="2"/>
      <c r="K106" s="2"/>
      <c r="L106" s="2"/>
      <c r="M106" s="19"/>
      <c r="N106" s="19"/>
      <c r="O106" s="19"/>
    </row>
    <row r="107" spans="1:34" ht="18.75">
      <c r="A107" s="101" t="s">
        <v>404</v>
      </c>
      <c r="B107" s="2"/>
      <c r="C107" s="2"/>
      <c r="D107" s="2"/>
      <c r="E107" s="2"/>
      <c r="F107" s="2"/>
      <c r="G107" s="2"/>
      <c r="H107" s="2"/>
      <c r="I107" s="2"/>
      <c r="J107" s="2"/>
      <c r="K107" s="2"/>
      <c r="L107" s="2"/>
      <c r="M107" s="19"/>
      <c r="N107" s="19"/>
      <c r="O107" s="19"/>
    </row>
    <row r="108" spans="1:34" ht="15.75" thickBot="1">
      <c r="A108" s="2"/>
      <c r="B108" s="2"/>
      <c r="C108" s="2"/>
      <c r="D108" s="2"/>
      <c r="E108" s="2"/>
      <c r="F108" s="2"/>
      <c r="G108" s="2"/>
      <c r="H108" s="15"/>
      <c r="I108" s="15"/>
      <c r="J108" s="15"/>
      <c r="K108" s="15"/>
      <c r="L108" s="15"/>
      <c r="M108" s="20"/>
      <c r="N108" s="20"/>
      <c r="O108" s="20"/>
    </row>
    <row r="109" spans="1:34">
      <c r="A109" s="463"/>
      <c r="B109" s="310" t="s">
        <v>55</v>
      </c>
      <c r="C109" s="310" t="s">
        <v>56</v>
      </c>
      <c r="D109" s="310" t="s">
        <v>57</v>
      </c>
      <c r="E109" s="310" t="s">
        <v>58</v>
      </c>
      <c r="F109" s="310" t="s">
        <v>65</v>
      </c>
      <c r="G109" s="310" t="s">
        <v>66</v>
      </c>
      <c r="H109" s="310" t="s">
        <v>67</v>
      </c>
      <c r="I109" s="310" t="s">
        <v>68</v>
      </c>
      <c r="J109" s="310" t="s">
        <v>69</v>
      </c>
      <c r="K109" s="310" t="s">
        <v>70</v>
      </c>
      <c r="L109" s="310" t="s">
        <v>71</v>
      </c>
      <c r="M109" s="311" t="s">
        <v>78</v>
      </c>
      <c r="N109" s="20"/>
      <c r="O109" s="20"/>
    </row>
    <row r="110" spans="1:34" ht="15" customHeight="1">
      <c r="A110" s="464" t="s">
        <v>442</v>
      </c>
      <c r="B110" s="301">
        <v>68288.95</v>
      </c>
      <c r="C110" s="301">
        <v>6219002.4738936163</v>
      </c>
      <c r="D110" s="301"/>
      <c r="E110" s="301"/>
      <c r="F110" s="301"/>
      <c r="G110" s="301"/>
      <c r="H110" s="301"/>
      <c r="I110" s="301"/>
      <c r="J110" s="301"/>
      <c r="K110" s="301"/>
      <c r="L110" s="301"/>
      <c r="M110" s="301"/>
      <c r="N110" s="20"/>
      <c r="O110" s="20"/>
    </row>
    <row r="111" spans="1:34" ht="15" customHeight="1">
      <c r="A111" s="464" t="s">
        <v>331</v>
      </c>
      <c r="B111" s="301">
        <v>3286506.8408695655</v>
      </c>
      <c r="C111" s="301">
        <v>2290937.1599999997</v>
      </c>
      <c r="D111" s="485"/>
      <c r="E111" s="301"/>
      <c r="F111" s="301"/>
      <c r="G111" s="301"/>
      <c r="H111" s="301"/>
      <c r="I111" s="301"/>
      <c r="J111" s="301"/>
      <c r="K111" s="301"/>
      <c r="L111" s="301"/>
      <c r="M111" s="301"/>
      <c r="N111" s="20"/>
      <c r="O111" s="20"/>
    </row>
    <row r="112" spans="1:34" ht="15" customHeight="1">
      <c r="A112" s="464" t="s">
        <v>268</v>
      </c>
      <c r="B112" s="301">
        <v>68288.95</v>
      </c>
      <c r="C112" s="301">
        <v>1722880</v>
      </c>
      <c r="D112" s="301"/>
      <c r="E112" s="301"/>
      <c r="F112" s="301"/>
      <c r="G112" s="301"/>
      <c r="H112" s="301"/>
      <c r="I112" s="301"/>
      <c r="J112" s="301"/>
      <c r="K112" s="301"/>
      <c r="L112" s="301"/>
      <c r="M112" s="301"/>
      <c r="N112" s="20"/>
      <c r="O112" s="20"/>
    </row>
    <row r="113" spans="1:35" ht="15" customHeight="1">
      <c r="A113" s="465" t="s">
        <v>370</v>
      </c>
      <c r="B113" s="302">
        <f>+B110</f>
        <v>68288.95</v>
      </c>
      <c r="C113" s="302">
        <f>+C110+B110</f>
        <v>6287291.4238936165</v>
      </c>
      <c r="D113" s="302"/>
      <c r="E113" s="302"/>
      <c r="F113" s="302"/>
      <c r="G113" s="302"/>
      <c r="H113" s="302"/>
      <c r="I113" s="302"/>
      <c r="J113" s="302"/>
      <c r="K113" s="302"/>
      <c r="L113" s="302"/>
      <c r="M113" s="302"/>
      <c r="N113" s="20"/>
      <c r="O113" s="20"/>
    </row>
    <row r="114" spans="1:35" ht="15" customHeight="1">
      <c r="A114" s="465" t="s">
        <v>332</v>
      </c>
      <c r="B114" s="302">
        <f>+B111</f>
        <v>3286506.8408695655</v>
      </c>
      <c r="C114" s="302">
        <f>+C111+B111</f>
        <v>5577444.0008695647</v>
      </c>
      <c r="D114" s="302"/>
      <c r="E114" s="302"/>
      <c r="F114" s="302"/>
      <c r="G114" s="302"/>
      <c r="H114" s="302"/>
      <c r="I114" s="302"/>
      <c r="J114" s="302"/>
      <c r="K114" s="302"/>
      <c r="L114" s="302"/>
      <c r="M114" s="302"/>
      <c r="N114" s="20"/>
      <c r="O114" s="20"/>
    </row>
    <row r="115" spans="1:35">
      <c r="A115" s="466" t="s">
        <v>333</v>
      </c>
      <c r="B115" s="303">
        <f>+B112</f>
        <v>68288.95</v>
      </c>
      <c r="C115" s="303">
        <f>+C112+B112</f>
        <v>1791168.95</v>
      </c>
      <c r="D115" s="302"/>
      <c r="E115" s="302"/>
      <c r="F115" s="302"/>
      <c r="G115" s="302"/>
      <c r="H115" s="302"/>
      <c r="I115" s="302"/>
      <c r="J115" s="302"/>
      <c r="K115" s="302"/>
      <c r="L115" s="302"/>
      <c r="M115" s="302"/>
      <c r="N115" s="20"/>
      <c r="O115" s="20"/>
    </row>
    <row r="116" spans="1:35">
      <c r="A116" s="3"/>
      <c r="B116" s="2"/>
      <c r="C116" s="2"/>
      <c r="D116" s="2"/>
      <c r="E116" s="2"/>
      <c r="F116" s="2"/>
      <c r="G116" s="2"/>
      <c r="H116" s="15"/>
      <c r="I116" s="113"/>
      <c r="J116" s="114"/>
      <c r="K116" s="15"/>
      <c r="L116" s="115"/>
      <c r="M116" s="20"/>
      <c r="N116" s="20"/>
      <c r="O116" s="20"/>
    </row>
    <row r="117" spans="1:35">
      <c r="A117" s="2" t="s">
        <v>406</v>
      </c>
      <c r="B117" s="2"/>
      <c r="C117" s="2"/>
      <c r="D117" s="2"/>
      <c r="E117" s="2"/>
      <c r="F117" s="2"/>
      <c r="G117" s="2"/>
      <c r="H117" s="15"/>
      <c r="I117" s="113"/>
      <c r="J117" s="114"/>
      <c r="K117" s="15"/>
      <c r="L117" s="115"/>
      <c r="M117" s="20"/>
      <c r="N117" s="20"/>
      <c r="O117" s="20"/>
    </row>
    <row r="118" spans="1:35">
      <c r="B118" s="2"/>
      <c r="C118" s="2"/>
      <c r="D118" s="2"/>
      <c r="E118" s="2"/>
      <c r="F118" s="2"/>
      <c r="G118" s="2"/>
      <c r="H118" s="15"/>
      <c r="I118" s="113"/>
      <c r="J118" s="115"/>
      <c r="K118" s="15"/>
      <c r="L118" s="115"/>
      <c r="M118" s="20"/>
      <c r="N118" s="20"/>
      <c r="O118" s="20"/>
    </row>
    <row r="119" spans="1:35">
      <c r="A119" s="3"/>
      <c r="B119" s="3"/>
      <c r="C119" s="3"/>
      <c r="D119" s="3"/>
      <c r="E119" s="3"/>
      <c r="F119" s="3"/>
      <c r="G119" s="3"/>
      <c r="H119" s="15"/>
      <c r="I119" s="15"/>
      <c r="J119" s="15"/>
      <c r="K119" s="15"/>
      <c r="L119" s="15"/>
      <c r="M119" s="20"/>
      <c r="N119" s="20"/>
      <c r="O119" s="20"/>
    </row>
    <row r="120" spans="1:35" ht="19.5" thickBot="1">
      <c r="A120" s="101" t="s">
        <v>371</v>
      </c>
      <c r="B120" s="3"/>
      <c r="C120" s="3"/>
      <c r="D120" s="3"/>
      <c r="E120" s="3"/>
      <c r="F120" s="3"/>
      <c r="G120" s="3"/>
      <c r="H120" s="15"/>
      <c r="I120" s="15"/>
      <c r="J120" s="15"/>
      <c r="K120" s="15"/>
      <c r="L120" s="15"/>
      <c r="M120" s="20"/>
      <c r="N120" s="20"/>
      <c r="O120" s="20"/>
    </row>
    <row r="121" spans="1:35" ht="127.5">
      <c r="A121" s="574" t="s">
        <v>269</v>
      </c>
      <c r="B121" s="575" t="s">
        <v>457</v>
      </c>
      <c r="C121" s="576" t="s">
        <v>372</v>
      </c>
      <c r="D121" s="576" t="s">
        <v>345</v>
      </c>
      <c r="E121" s="577" t="s">
        <v>3</v>
      </c>
      <c r="F121" s="578" t="s">
        <v>352</v>
      </c>
      <c r="G121" s="579" t="s">
        <v>373</v>
      </c>
      <c r="H121" s="576" t="s">
        <v>375</v>
      </c>
      <c r="I121" s="576" t="s">
        <v>376</v>
      </c>
      <c r="J121" s="580" t="s">
        <v>377</v>
      </c>
      <c r="K121" s="2"/>
      <c r="L121" s="20"/>
      <c r="M121" s="20"/>
      <c r="N121" s="20"/>
      <c r="O121" s="19"/>
      <c r="Q121" s="20"/>
      <c r="AF121"/>
      <c r="AI121" s="33"/>
    </row>
    <row r="122" spans="1:35">
      <c r="A122" s="794" t="s">
        <v>244</v>
      </c>
      <c r="B122" s="622" t="s">
        <v>44</v>
      </c>
      <c r="C122" s="621">
        <v>1</v>
      </c>
      <c r="D122" s="620">
        <v>30</v>
      </c>
      <c r="E122" s="619">
        <v>439</v>
      </c>
      <c r="F122" s="618">
        <v>13170</v>
      </c>
      <c r="G122" s="617">
        <v>74850</v>
      </c>
      <c r="H122" s="616">
        <v>5.6833712984054667</v>
      </c>
      <c r="I122" s="621">
        <v>3</v>
      </c>
      <c r="J122" s="615">
        <v>2.6833712984054667</v>
      </c>
      <c r="K122" s="2"/>
      <c r="L122" s="20"/>
      <c r="M122" s="20"/>
      <c r="N122" s="20"/>
      <c r="O122" s="19"/>
      <c r="Q122" s="20"/>
      <c r="AF122"/>
      <c r="AI122" s="33"/>
    </row>
    <row r="123" spans="1:35">
      <c r="A123" s="794"/>
      <c r="B123" s="622" t="s">
        <v>430</v>
      </c>
      <c r="C123" s="621">
        <v>2</v>
      </c>
      <c r="D123" s="620">
        <v>60</v>
      </c>
      <c r="E123" s="619">
        <v>391</v>
      </c>
      <c r="F123" s="618">
        <v>23460</v>
      </c>
      <c r="G123" s="617">
        <v>65057</v>
      </c>
      <c r="H123" s="616">
        <v>2.7731031543052005</v>
      </c>
      <c r="I123" s="621">
        <v>3</v>
      </c>
      <c r="J123" s="615">
        <v>-0.22689684569479951</v>
      </c>
      <c r="K123" s="2"/>
      <c r="L123" s="20"/>
      <c r="M123" s="20"/>
      <c r="N123" s="20"/>
      <c r="O123" s="19"/>
      <c r="Q123" s="20"/>
      <c r="AF123"/>
      <c r="AI123" s="33"/>
    </row>
    <row r="124" spans="1:35">
      <c r="A124" s="794"/>
      <c r="B124" s="622" t="s">
        <v>39</v>
      </c>
      <c r="C124" s="621">
        <v>2</v>
      </c>
      <c r="D124" s="620">
        <v>60</v>
      </c>
      <c r="E124" s="619">
        <v>126</v>
      </c>
      <c r="F124" s="618">
        <v>7560</v>
      </c>
      <c r="G124" s="617">
        <v>54065</v>
      </c>
      <c r="H124" s="616">
        <v>7.1514550264550261</v>
      </c>
      <c r="I124" s="621">
        <v>3</v>
      </c>
      <c r="J124" s="615">
        <v>4.1514550264550261</v>
      </c>
      <c r="K124" s="2"/>
      <c r="L124" s="20"/>
      <c r="M124" s="20"/>
      <c r="N124" s="20"/>
      <c r="O124" s="19"/>
      <c r="Q124" s="20"/>
      <c r="AF124"/>
      <c r="AI124" s="33"/>
    </row>
    <row r="125" spans="1:35">
      <c r="A125" s="794"/>
      <c r="B125" s="622" t="s">
        <v>42</v>
      </c>
      <c r="C125" s="621">
        <v>2</v>
      </c>
      <c r="D125" s="620">
        <v>60</v>
      </c>
      <c r="E125" s="619">
        <v>9</v>
      </c>
      <c r="F125" s="618">
        <v>540</v>
      </c>
      <c r="G125" s="617">
        <v>4225</v>
      </c>
      <c r="H125" s="616">
        <v>7.8240740740740744</v>
      </c>
      <c r="I125" s="621">
        <v>3</v>
      </c>
      <c r="J125" s="615">
        <v>4.8240740740740744</v>
      </c>
      <c r="K125" s="2"/>
      <c r="L125" s="20"/>
      <c r="M125" s="20"/>
      <c r="N125" s="20"/>
      <c r="O125" s="19"/>
      <c r="Q125" s="20"/>
      <c r="AF125"/>
      <c r="AI125" s="33"/>
    </row>
    <row r="126" spans="1:35">
      <c r="A126" s="795" t="s">
        <v>246</v>
      </c>
      <c r="B126" s="628" t="s">
        <v>629</v>
      </c>
      <c r="C126" s="614">
        <v>1</v>
      </c>
      <c r="D126" s="627">
        <v>26</v>
      </c>
      <c r="E126" s="626">
        <v>578</v>
      </c>
      <c r="F126" s="625">
        <f t="shared" ref="F126:F141" si="1">C126*D126*E126</f>
        <v>15028</v>
      </c>
      <c r="G126" s="626">
        <v>44855</v>
      </c>
      <c r="H126" s="624">
        <f t="shared" ref="H126:H141" si="2">G126/F126</f>
        <v>2.9847617780143731</v>
      </c>
      <c r="I126" s="621">
        <v>3</v>
      </c>
      <c r="J126" s="623">
        <f t="shared" ref="J126:J141" si="3">H126-I126</f>
        <v>-1.5238221985626854E-2</v>
      </c>
      <c r="K126" s="2"/>
      <c r="L126" s="20"/>
      <c r="M126" s="20"/>
      <c r="N126" s="20"/>
      <c r="O126" s="19"/>
      <c r="Q126" s="20"/>
      <c r="AF126"/>
      <c r="AI126" s="33"/>
    </row>
    <row r="127" spans="1:35">
      <c r="A127" s="795"/>
      <c r="B127" s="474" t="s">
        <v>630</v>
      </c>
      <c r="C127" s="581">
        <v>1</v>
      </c>
      <c r="D127" s="582">
        <v>26</v>
      </c>
      <c r="E127" s="586">
        <v>301</v>
      </c>
      <c r="F127" s="583">
        <f t="shared" si="1"/>
        <v>7826</v>
      </c>
      <c r="G127" s="586">
        <v>25611</v>
      </c>
      <c r="H127" s="584">
        <f t="shared" si="2"/>
        <v>3.2725530283669819</v>
      </c>
      <c r="I127" s="621">
        <v>3</v>
      </c>
      <c r="J127" s="585">
        <f t="shared" si="3"/>
        <v>0.27255302836698192</v>
      </c>
      <c r="K127" s="2"/>
      <c r="L127" s="20"/>
      <c r="M127" s="20"/>
      <c r="N127" s="20"/>
      <c r="O127" s="19"/>
      <c r="Q127" s="20"/>
      <c r="AF127"/>
      <c r="AI127" s="33"/>
    </row>
    <row r="128" spans="1:35">
      <c r="A128" s="795"/>
      <c r="B128" s="474" t="s">
        <v>631</v>
      </c>
      <c r="C128" s="581">
        <v>3</v>
      </c>
      <c r="D128" s="582">
        <v>30</v>
      </c>
      <c r="E128" s="586">
        <v>52</v>
      </c>
      <c r="F128" s="583">
        <f t="shared" si="1"/>
        <v>4680</v>
      </c>
      <c r="G128" s="586">
        <v>24000</v>
      </c>
      <c r="H128" s="584">
        <f t="shared" si="2"/>
        <v>5.1282051282051286</v>
      </c>
      <c r="I128" s="621">
        <v>3</v>
      </c>
      <c r="J128" s="585">
        <f t="shared" si="3"/>
        <v>2.1282051282051286</v>
      </c>
      <c r="K128" s="2"/>
      <c r="L128" s="20"/>
      <c r="M128" s="20"/>
      <c r="N128" s="20"/>
      <c r="O128" s="19"/>
      <c r="Q128" s="20"/>
      <c r="AF128"/>
      <c r="AI128" s="33"/>
    </row>
    <row r="129" spans="1:35">
      <c r="A129" s="795"/>
      <c r="B129" s="474" t="s">
        <v>632</v>
      </c>
      <c r="C129" s="581">
        <v>3</v>
      </c>
      <c r="D129" s="582">
        <v>30</v>
      </c>
      <c r="E129" s="586">
        <v>1301</v>
      </c>
      <c r="F129" s="583">
        <f t="shared" si="1"/>
        <v>117090</v>
      </c>
      <c r="G129" s="586">
        <v>476249</v>
      </c>
      <c r="H129" s="584">
        <f t="shared" si="2"/>
        <v>4.0673755231018873</v>
      </c>
      <c r="I129" s="621">
        <v>3</v>
      </c>
      <c r="J129" s="585">
        <f t="shared" si="3"/>
        <v>1.0673755231018873</v>
      </c>
      <c r="K129" s="2"/>
      <c r="L129" s="20"/>
      <c r="M129" s="20"/>
      <c r="N129" s="20"/>
      <c r="O129" s="19"/>
      <c r="Q129" s="20"/>
      <c r="AF129"/>
      <c r="AI129" s="33"/>
    </row>
    <row r="130" spans="1:35">
      <c r="A130" s="795"/>
      <c r="B130" s="474" t="s">
        <v>633</v>
      </c>
      <c r="C130" s="581">
        <v>4</v>
      </c>
      <c r="D130" s="582">
        <v>30</v>
      </c>
      <c r="E130" s="586">
        <v>470</v>
      </c>
      <c r="F130" s="583">
        <f t="shared" si="1"/>
        <v>56400</v>
      </c>
      <c r="G130" s="586">
        <v>238631</v>
      </c>
      <c r="H130" s="584">
        <f t="shared" si="2"/>
        <v>4.2310460992907801</v>
      </c>
      <c r="I130" s="621">
        <v>3</v>
      </c>
      <c r="J130" s="585">
        <f t="shared" si="3"/>
        <v>1.2310460992907801</v>
      </c>
      <c r="K130" s="2"/>
      <c r="L130" s="20"/>
      <c r="M130" s="20"/>
      <c r="N130" s="20"/>
      <c r="O130" s="19"/>
      <c r="Q130" s="20"/>
      <c r="AF130"/>
      <c r="AI130" s="33"/>
    </row>
    <row r="131" spans="1:35">
      <c r="A131" s="795"/>
      <c r="B131" s="474" t="s">
        <v>634</v>
      </c>
      <c r="C131" s="581">
        <v>2</v>
      </c>
      <c r="D131" s="582">
        <v>30</v>
      </c>
      <c r="E131" s="586">
        <v>72</v>
      </c>
      <c r="F131" s="583">
        <f t="shared" si="1"/>
        <v>4320</v>
      </c>
      <c r="G131" s="586">
        <v>31133</v>
      </c>
      <c r="H131" s="584">
        <f t="shared" si="2"/>
        <v>7.2067129629629632</v>
      </c>
      <c r="I131" s="621">
        <v>3</v>
      </c>
      <c r="J131" s="585">
        <f t="shared" si="3"/>
        <v>4.2067129629629632</v>
      </c>
      <c r="K131" s="2"/>
      <c r="L131" s="20"/>
      <c r="M131" s="20"/>
      <c r="N131" s="20"/>
      <c r="O131" s="19"/>
      <c r="Q131" s="20"/>
      <c r="AF131"/>
      <c r="AI131" s="33"/>
    </row>
    <row r="132" spans="1:35">
      <c r="A132" s="795"/>
      <c r="B132" s="474" t="s">
        <v>635</v>
      </c>
      <c r="C132" s="581">
        <v>4</v>
      </c>
      <c r="D132" s="582">
        <v>30</v>
      </c>
      <c r="E132" s="586">
        <v>1512</v>
      </c>
      <c r="F132" s="583">
        <f t="shared" si="1"/>
        <v>181440</v>
      </c>
      <c r="G132" s="586">
        <v>417104</v>
      </c>
      <c r="H132" s="584">
        <f t="shared" si="2"/>
        <v>2.2988536155202821</v>
      </c>
      <c r="I132" s="621">
        <v>3</v>
      </c>
      <c r="J132" s="585">
        <f t="shared" si="3"/>
        <v>-0.70114638447971789</v>
      </c>
      <c r="K132" s="2"/>
      <c r="L132" s="20"/>
      <c r="M132" s="20"/>
      <c r="N132" s="20"/>
      <c r="O132" s="19"/>
      <c r="Q132" s="20"/>
      <c r="AF132"/>
      <c r="AI132" s="33"/>
    </row>
    <row r="133" spans="1:35">
      <c r="A133" s="795"/>
      <c r="B133" s="474" t="s">
        <v>636</v>
      </c>
      <c r="C133" s="581">
        <v>1</v>
      </c>
      <c r="D133" s="582">
        <v>30</v>
      </c>
      <c r="E133" s="586">
        <v>155</v>
      </c>
      <c r="F133" s="583">
        <f t="shared" si="1"/>
        <v>4650</v>
      </c>
      <c r="G133" s="586">
        <v>28914</v>
      </c>
      <c r="H133" s="584">
        <f t="shared" si="2"/>
        <v>6.218064516129032</v>
      </c>
      <c r="I133" s="621">
        <v>3</v>
      </c>
      <c r="J133" s="585">
        <f t="shared" si="3"/>
        <v>3.218064516129032</v>
      </c>
      <c r="K133" s="2"/>
      <c r="L133" s="20"/>
      <c r="M133" s="20"/>
      <c r="N133" s="20"/>
      <c r="O133" s="19"/>
      <c r="Q133" s="20"/>
      <c r="AF133"/>
      <c r="AI133" s="33"/>
    </row>
    <row r="134" spans="1:35">
      <c r="A134" s="795"/>
      <c r="B134" s="475" t="s">
        <v>637</v>
      </c>
      <c r="C134" s="581">
        <v>2</v>
      </c>
      <c r="D134" s="582">
        <v>30</v>
      </c>
      <c r="E134" s="586">
        <v>1031</v>
      </c>
      <c r="F134" s="583">
        <f t="shared" si="1"/>
        <v>61860</v>
      </c>
      <c r="G134" s="586">
        <v>408776</v>
      </c>
      <c r="H134" s="584">
        <f t="shared" si="2"/>
        <v>6.6080827675396057</v>
      </c>
      <c r="I134" s="621">
        <v>3</v>
      </c>
      <c r="J134" s="585">
        <f t="shared" si="3"/>
        <v>3.6080827675396057</v>
      </c>
      <c r="K134" s="2"/>
      <c r="L134" s="20"/>
      <c r="M134" s="20"/>
      <c r="N134" s="20"/>
      <c r="O134" s="19"/>
      <c r="Q134" s="20"/>
      <c r="AF134"/>
      <c r="AI134" s="33"/>
    </row>
    <row r="135" spans="1:35">
      <c r="A135" s="795"/>
      <c r="B135" s="475" t="s">
        <v>638</v>
      </c>
      <c r="C135" s="581">
        <v>3</v>
      </c>
      <c r="D135" s="582">
        <v>30</v>
      </c>
      <c r="E135" s="587">
        <v>1307</v>
      </c>
      <c r="F135" s="588">
        <f t="shared" si="1"/>
        <v>117630</v>
      </c>
      <c r="G135" s="587">
        <v>767607</v>
      </c>
      <c r="H135" s="589">
        <f t="shared" si="2"/>
        <v>6.5256057128283604</v>
      </c>
      <c r="I135" s="621">
        <v>3</v>
      </c>
      <c r="J135" s="590">
        <f t="shared" si="3"/>
        <v>3.5256057128283604</v>
      </c>
      <c r="K135" s="2"/>
      <c r="L135" s="20"/>
      <c r="M135" s="20"/>
      <c r="N135" s="20"/>
      <c r="O135" s="19"/>
      <c r="Q135" s="20"/>
      <c r="AF135"/>
      <c r="AI135" s="33"/>
    </row>
    <row r="136" spans="1:35">
      <c r="A136" s="795"/>
      <c r="B136" s="473" t="s">
        <v>639</v>
      </c>
      <c r="C136" s="581">
        <v>4</v>
      </c>
      <c r="D136" s="582">
        <v>30</v>
      </c>
      <c r="E136" s="591">
        <v>72</v>
      </c>
      <c r="F136" s="588">
        <f t="shared" si="1"/>
        <v>8640</v>
      </c>
      <c r="G136" s="591">
        <v>194916</v>
      </c>
      <c r="H136" s="589">
        <f t="shared" si="2"/>
        <v>22.559722222222224</v>
      </c>
      <c r="I136" s="621">
        <v>3</v>
      </c>
      <c r="J136" s="590">
        <f t="shared" si="3"/>
        <v>19.559722222222224</v>
      </c>
      <c r="K136" s="2"/>
      <c r="L136" s="20"/>
      <c r="M136" s="20"/>
      <c r="N136" s="20"/>
      <c r="O136" s="19"/>
      <c r="Q136" s="20"/>
      <c r="AF136"/>
      <c r="AI136" s="33"/>
    </row>
    <row r="137" spans="1:35">
      <c r="A137" s="796"/>
      <c r="B137" s="592" t="s">
        <v>640</v>
      </c>
      <c r="C137" s="593">
        <v>5</v>
      </c>
      <c r="D137" s="582">
        <v>30</v>
      </c>
      <c r="E137" s="594">
        <v>1012</v>
      </c>
      <c r="F137" s="595">
        <f t="shared" si="1"/>
        <v>151800</v>
      </c>
      <c r="G137" s="594">
        <v>1194975</v>
      </c>
      <c r="H137" s="589">
        <f t="shared" si="2"/>
        <v>7.8720355731225293</v>
      </c>
      <c r="I137" s="621">
        <v>3</v>
      </c>
      <c r="J137" s="590">
        <f t="shared" si="3"/>
        <v>4.8720355731225293</v>
      </c>
      <c r="K137" s="2"/>
      <c r="L137" s="20"/>
      <c r="M137" s="20"/>
      <c r="N137" s="20"/>
      <c r="O137" s="19"/>
      <c r="Q137" s="20"/>
      <c r="AF137"/>
      <c r="AI137" s="33"/>
    </row>
    <row r="138" spans="1:35">
      <c r="A138" s="796"/>
      <c r="B138" s="592" t="s">
        <v>641</v>
      </c>
      <c r="C138" s="593">
        <v>2</v>
      </c>
      <c r="D138" s="582">
        <v>30</v>
      </c>
      <c r="E138" s="594">
        <v>197</v>
      </c>
      <c r="F138" s="595">
        <f t="shared" si="1"/>
        <v>11820</v>
      </c>
      <c r="G138" s="594">
        <v>35548</v>
      </c>
      <c r="H138" s="589">
        <f t="shared" si="2"/>
        <v>3.0074450084602371</v>
      </c>
      <c r="I138" s="621">
        <v>3</v>
      </c>
      <c r="J138" s="590">
        <f t="shared" si="3"/>
        <v>7.4450084602371014E-3</v>
      </c>
      <c r="K138" s="2"/>
      <c r="L138" s="20"/>
      <c r="M138" s="20"/>
      <c r="N138" s="20"/>
      <c r="O138" s="19"/>
      <c r="Q138" s="20"/>
      <c r="AF138"/>
      <c r="AI138" s="33"/>
    </row>
    <row r="139" spans="1:35">
      <c r="A139" s="796"/>
      <c r="B139" s="592" t="s">
        <v>642</v>
      </c>
      <c r="C139" s="593">
        <v>4</v>
      </c>
      <c r="D139" s="582">
        <v>30</v>
      </c>
      <c r="E139" s="594">
        <v>14</v>
      </c>
      <c r="F139" s="595">
        <f t="shared" si="1"/>
        <v>1680</v>
      </c>
      <c r="G139" s="594">
        <v>1116</v>
      </c>
      <c r="H139" s="589">
        <f t="shared" si="2"/>
        <v>0.66428571428571426</v>
      </c>
      <c r="I139" s="621">
        <v>3</v>
      </c>
      <c r="J139" s="590">
        <f t="shared" si="3"/>
        <v>-2.3357142857142859</v>
      </c>
      <c r="K139" s="2"/>
      <c r="L139" s="20"/>
      <c r="M139" s="20"/>
      <c r="N139" s="20"/>
      <c r="O139" s="19"/>
      <c r="Q139" s="20"/>
      <c r="AF139"/>
      <c r="AI139" s="33"/>
    </row>
    <row r="140" spans="1:35">
      <c r="A140" s="796"/>
      <c r="B140" s="592" t="s">
        <v>643</v>
      </c>
      <c r="C140" s="593">
        <v>1</v>
      </c>
      <c r="D140" s="582">
        <v>30</v>
      </c>
      <c r="E140" s="594">
        <v>31</v>
      </c>
      <c r="F140" s="595">
        <f t="shared" si="1"/>
        <v>930</v>
      </c>
      <c r="G140" s="594">
        <v>8880</v>
      </c>
      <c r="H140" s="589">
        <f t="shared" si="2"/>
        <v>9.5483870967741939</v>
      </c>
      <c r="I140" s="621">
        <v>3</v>
      </c>
      <c r="J140" s="590">
        <f t="shared" si="3"/>
        <v>6.5483870967741939</v>
      </c>
      <c r="K140" s="2"/>
      <c r="L140" s="20"/>
      <c r="M140" s="20"/>
      <c r="N140" s="20"/>
      <c r="O140" s="19"/>
      <c r="Q140" s="20"/>
      <c r="AF140"/>
      <c r="AI140" s="33"/>
    </row>
    <row r="141" spans="1:35" ht="15.75" thickBot="1">
      <c r="A141" s="797"/>
      <c r="B141" s="596" t="s">
        <v>644</v>
      </c>
      <c r="C141" s="597">
        <v>1</v>
      </c>
      <c r="D141" s="598">
        <v>26</v>
      </c>
      <c r="E141" s="599">
        <v>78</v>
      </c>
      <c r="F141" s="600">
        <f t="shared" si="1"/>
        <v>2028</v>
      </c>
      <c r="G141" s="599">
        <v>4323</v>
      </c>
      <c r="H141" s="601">
        <f t="shared" si="2"/>
        <v>2.1316568047337277</v>
      </c>
      <c r="I141" s="602">
        <v>3</v>
      </c>
      <c r="J141" s="603">
        <f t="shared" si="3"/>
        <v>-0.86834319526627235</v>
      </c>
      <c r="K141" s="2"/>
      <c r="L141" s="20"/>
      <c r="M141" s="20"/>
      <c r="N141" s="20"/>
      <c r="O141" s="19"/>
      <c r="Q141" s="20"/>
      <c r="AF141"/>
      <c r="AI141" s="33"/>
    </row>
    <row r="142" spans="1:35">
      <c r="K142" s="2"/>
      <c r="L142" s="20"/>
      <c r="M142" s="20"/>
      <c r="N142" s="20"/>
      <c r="O142" s="19"/>
      <c r="Q142" s="20"/>
      <c r="AF142"/>
      <c r="AI142" s="33"/>
    </row>
    <row r="143" spans="1:35">
      <c r="K143" s="2"/>
      <c r="L143" s="20"/>
      <c r="M143" s="20"/>
      <c r="N143" s="20"/>
      <c r="O143" s="19"/>
      <c r="AF143"/>
      <c r="AI143" s="33"/>
    </row>
    <row r="144" spans="1:35">
      <c r="K144" s="2"/>
      <c r="L144" s="20"/>
      <c r="M144" s="20"/>
      <c r="N144" s="20"/>
      <c r="O144" s="19"/>
      <c r="Q144" s="20"/>
      <c r="AF144"/>
      <c r="AI144" s="33"/>
    </row>
    <row r="145" spans="1:35">
      <c r="K145" s="2"/>
      <c r="L145" s="20"/>
      <c r="M145" s="20"/>
      <c r="N145" s="20"/>
      <c r="O145" s="19"/>
      <c r="Q145" s="20"/>
      <c r="AF145"/>
      <c r="AI145" s="33"/>
    </row>
    <row r="146" spans="1:35">
      <c r="A146" s="3"/>
      <c r="B146" s="15"/>
      <c r="C146" s="15"/>
      <c r="D146" s="15"/>
      <c r="E146" s="15"/>
      <c r="F146" s="2"/>
      <c r="G146" s="2"/>
      <c r="H146" s="2"/>
      <c r="I146" s="15"/>
      <c r="J146" s="2"/>
      <c r="K146" s="15"/>
      <c r="L146" s="15"/>
      <c r="M146" s="20"/>
      <c r="N146" s="20"/>
      <c r="O146" s="20"/>
      <c r="P146" s="19"/>
    </row>
    <row r="147" spans="1:35" ht="15.75" thickBot="1">
      <c r="A147" s="3"/>
      <c r="B147" s="3"/>
      <c r="C147" s="3"/>
      <c r="D147" s="3"/>
      <c r="E147" s="3"/>
      <c r="F147" s="2"/>
      <c r="G147" s="2"/>
      <c r="H147" s="2" t="str">
        <f>IF(AND(F147&gt;0,G147&gt;0),G147/F147,"")</f>
        <v/>
      </c>
      <c r="I147" s="3"/>
      <c r="J147" s="3"/>
      <c r="K147" s="2"/>
      <c r="L147" s="2"/>
      <c r="M147" s="20"/>
      <c r="N147" s="20"/>
      <c r="O147" s="20"/>
      <c r="P147" s="19"/>
    </row>
    <row r="148" spans="1:35" ht="19.5" thickBot="1">
      <c r="A148" s="218" t="s">
        <v>609</v>
      </c>
      <c r="B148" s="116"/>
      <c r="C148" s="116"/>
      <c r="D148" s="117"/>
      <c r="E148" s="117"/>
      <c r="F148" s="117"/>
      <c r="G148" s="228"/>
      <c r="H148" s="219"/>
      <c r="I148" s="288"/>
      <c r="J148" s="513" t="s">
        <v>353</v>
      </c>
      <c r="K148" s="514"/>
      <c r="L148" s="515"/>
      <c r="M148" s="516"/>
      <c r="N148" s="515"/>
      <c r="O148" s="517"/>
      <c r="P148" s="33"/>
    </row>
    <row r="149" spans="1:35" ht="15.75" thickBot="1">
      <c r="A149" s="3"/>
      <c r="B149" s="3"/>
      <c r="C149" s="3"/>
      <c r="D149" s="3"/>
      <c r="E149" s="3"/>
      <c r="F149" s="3"/>
      <c r="G149" s="3"/>
      <c r="H149" s="3"/>
      <c r="I149" s="3"/>
      <c r="J149" s="3"/>
      <c r="K149" s="3"/>
      <c r="L149" s="3"/>
      <c r="M149"/>
      <c r="N149"/>
      <c r="O149" s="33"/>
      <c r="P149" s="33"/>
    </row>
    <row r="150" spans="1:35" ht="25.5">
      <c r="A150" s="801" t="s">
        <v>378</v>
      </c>
      <c r="B150" s="802"/>
      <c r="C150" s="803"/>
      <c r="D150" s="280" t="s">
        <v>270</v>
      </c>
      <c r="E150" s="357" t="s">
        <v>334</v>
      </c>
      <c r="F150" s="223"/>
      <c r="G150" s="321" t="s">
        <v>55</v>
      </c>
      <c r="H150" s="546" t="s">
        <v>56</v>
      </c>
      <c r="I150" s="321" t="s">
        <v>57</v>
      </c>
      <c r="J150" s="321" t="s">
        <v>58</v>
      </c>
      <c r="K150" s="321" t="s">
        <v>65</v>
      </c>
      <c r="L150" s="321" t="s">
        <v>66</v>
      </c>
      <c r="M150" s="321" t="s">
        <v>67</v>
      </c>
      <c r="N150" s="321" t="s">
        <v>68</v>
      </c>
      <c r="O150" s="321" t="s">
        <v>69</v>
      </c>
      <c r="P150" s="321" t="s">
        <v>70</v>
      </c>
      <c r="Q150" s="322" t="s">
        <v>71</v>
      </c>
      <c r="R150" s="61"/>
    </row>
    <row r="151" spans="1:35" ht="39.75" customHeight="1">
      <c r="A151" s="804" t="s">
        <v>577</v>
      </c>
      <c r="B151" s="805"/>
      <c r="C151" s="806"/>
      <c r="D151" s="772" t="s">
        <v>578</v>
      </c>
      <c r="E151" s="791" t="s">
        <v>579</v>
      </c>
      <c r="F151" s="518" t="s">
        <v>379</v>
      </c>
      <c r="G151" s="521">
        <v>13750</v>
      </c>
      <c r="H151" s="521">
        <v>14375</v>
      </c>
      <c r="I151" s="246"/>
      <c r="J151" s="519"/>
      <c r="K151" s="519"/>
      <c r="L151" s="519"/>
      <c r="M151" s="519"/>
      <c r="N151" s="520"/>
      <c r="O151" s="521"/>
      <c r="P151" s="521"/>
      <c r="Q151" s="522"/>
      <c r="R151" s="61"/>
    </row>
    <row r="152" spans="1:35" ht="40.5" customHeight="1">
      <c r="A152" s="788"/>
      <c r="B152" s="789"/>
      <c r="C152" s="790"/>
      <c r="D152" s="772"/>
      <c r="E152" s="791"/>
      <c r="F152" s="518" t="s">
        <v>580</v>
      </c>
      <c r="G152" s="521">
        <v>14682</v>
      </c>
      <c r="H152" s="521">
        <v>15859</v>
      </c>
      <c r="I152" s="246"/>
      <c r="J152" s="519"/>
      <c r="K152" s="519"/>
      <c r="L152" s="519"/>
      <c r="M152" s="519"/>
      <c r="N152" s="520"/>
      <c r="O152" s="521"/>
      <c r="P152" s="521"/>
      <c r="Q152" s="522"/>
      <c r="R152" s="61"/>
    </row>
    <row r="153" spans="1:35" ht="42" customHeight="1">
      <c r="A153" s="784" t="s">
        <v>581</v>
      </c>
      <c r="B153" s="785"/>
      <c r="C153" s="786"/>
      <c r="D153" s="787" t="s">
        <v>578</v>
      </c>
      <c r="E153" s="768" t="s">
        <v>579</v>
      </c>
      <c r="F153" s="523" t="s">
        <v>379</v>
      </c>
      <c r="G153" s="527">
        <v>2700</v>
      </c>
      <c r="H153" s="527">
        <v>3100</v>
      </c>
      <c r="I153" s="247"/>
      <c r="J153" s="525"/>
      <c r="K153" s="525"/>
      <c r="L153" s="525"/>
      <c r="M153" s="525"/>
      <c r="N153" s="526"/>
      <c r="O153" s="527"/>
      <c r="P153" s="527"/>
      <c r="Q153" s="528"/>
      <c r="R153" s="61"/>
    </row>
    <row r="154" spans="1:35" ht="48" customHeight="1">
      <c r="A154" s="784"/>
      <c r="B154" s="785"/>
      <c r="C154" s="786"/>
      <c r="D154" s="787"/>
      <c r="E154" s="768"/>
      <c r="F154" s="523" t="s">
        <v>582</v>
      </c>
      <c r="G154" s="527">
        <v>2668</v>
      </c>
      <c r="H154" s="527">
        <v>2995</v>
      </c>
      <c r="I154" s="279"/>
      <c r="J154" s="526"/>
      <c r="K154" s="526"/>
      <c r="L154" s="526"/>
      <c r="M154" s="526"/>
      <c r="N154" s="526"/>
      <c r="O154" s="527"/>
      <c r="P154" s="527"/>
      <c r="Q154" s="528"/>
      <c r="R154" s="61"/>
    </row>
    <row r="155" spans="1:35" ht="42" customHeight="1">
      <c r="A155" s="788" t="s">
        <v>512</v>
      </c>
      <c r="B155" s="789"/>
      <c r="C155" s="790"/>
      <c r="D155" s="772" t="s">
        <v>578</v>
      </c>
      <c r="E155" s="791" t="s">
        <v>579</v>
      </c>
      <c r="F155" s="518" t="s">
        <v>379</v>
      </c>
      <c r="G155" s="521">
        <v>1410</v>
      </c>
      <c r="H155" s="521">
        <v>1480</v>
      </c>
      <c r="I155" s="519"/>
      <c r="J155" s="519"/>
      <c r="K155" s="529"/>
      <c r="L155" s="519"/>
      <c r="M155" s="519"/>
      <c r="N155" s="520"/>
      <c r="O155" s="521"/>
      <c r="P155" s="521"/>
      <c r="Q155" s="522"/>
      <c r="R155" s="61"/>
    </row>
    <row r="156" spans="1:35" ht="38.25" customHeight="1">
      <c r="A156" s="788"/>
      <c r="B156" s="789"/>
      <c r="C156" s="790"/>
      <c r="D156" s="772"/>
      <c r="E156" s="791"/>
      <c r="F156" s="518" t="s">
        <v>583</v>
      </c>
      <c r="G156" s="521">
        <v>2514</v>
      </c>
      <c r="H156" s="521">
        <v>2851</v>
      </c>
      <c r="I156" s="519"/>
      <c r="J156" s="519"/>
      <c r="K156" s="529"/>
      <c r="L156" s="519"/>
      <c r="M156" s="519"/>
      <c r="N156" s="520"/>
      <c r="O156" s="521"/>
      <c r="P156" s="521"/>
      <c r="Q156" s="522"/>
      <c r="R156" s="61"/>
    </row>
    <row r="157" spans="1:35" ht="39.75" customHeight="1">
      <c r="A157" s="784" t="s">
        <v>525</v>
      </c>
      <c r="B157" s="785"/>
      <c r="C157" s="786"/>
      <c r="D157" s="787" t="s">
        <v>578</v>
      </c>
      <c r="E157" s="768" t="s">
        <v>579</v>
      </c>
      <c r="F157" s="523" t="s">
        <v>379</v>
      </c>
      <c r="G157" s="532" t="s">
        <v>584</v>
      </c>
      <c r="H157" s="532" t="s">
        <v>652</v>
      </c>
      <c r="I157" s="530"/>
      <c r="J157" s="530"/>
      <c r="K157" s="531"/>
      <c r="L157" s="530"/>
      <c r="M157" s="531"/>
      <c r="N157" s="531"/>
      <c r="O157" s="531"/>
      <c r="P157" s="532"/>
      <c r="Q157" s="533"/>
      <c r="R157" s="61"/>
    </row>
    <row r="158" spans="1:35" ht="39.75" customHeight="1">
      <c r="A158" s="784"/>
      <c r="B158" s="785"/>
      <c r="C158" s="786"/>
      <c r="D158" s="787"/>
      <c r="E158" s="768"/>
      <c r="F158" s="523" t="s">
        <v>651</v>
      </c>
      <c r="G158" s="532" t="s">
        <v>585</v>
      </c>
      <c r="H158" s="532" t="s">
        <v>653</v>
      </c>
      <c r="I158" s="530"/>
      <c r="J158" s="530"/>
      <c r="K158" s="531"/>
      <c r="L158" s="530"/>
      <c r="M158" s="530"/>
      <c r="N158" s="531"/>
      <c r="O158" s="531"/>
      <c r="P158" s="532"/>
      <c r="Q158" s="533"/>
      <c r="R158" s="61"/>
    </row>
    <row r="159" spans="1:35" ht="39.75" customHeight="1">
      <c r="A159" s="769" t="s">
        <v>531</v>
      </c>
      <c r="B159" s="770"/>
      <c r="C159" s="771"/>
      <c r="D159" s="772" t="s">
        <v>578</v>
      </c>
      <c r="E159" s="791" t="s">
        <v>579</v>
      </c>
      <c r="F159" s="518" t="s">
        <v>379</v>
      </c>
      <c r="G159" s="536" t="s">
        <v>586</v>
      </c>
      <c r="H159" s="536" t="s">
        <v>654</v>
      </c>
      <c r="I159" s="406"/>
      <c r="J159" s="534"/>
      <c r="K159" s="534"/>
      <c r="L159" s="534"/>
      <c r="M159" s="534"/>
      <c r="N159" s="535"/>
      <c r="O159" s="536"/>
      <c r="P159" s="536"/>
      <c r="Q159" s="537"/>
      <c r="R159" s="61"/>
    </row>
    <row r="160" spans="1:35" ht="35.25" customHeight="1">
      <c r="A160" s="769"/>
      <c r="B160" s="770"/>
      <c r="C160" s="771"/>
      <c r="D160" s="772"/>
      <c r="E160" s="791"/>
      <c r="F160" s="518" t="s">
        <v>583</v>
      </c>
      <c r="G160" s="536" t="s">
        <v>587</v>
      </c>
      <c r="H160" s="536" t="s">
        <v>655</v>
      </c>
      <c r="I160" s="406"/>
      <c r="J160" s="534"/>
      <c r="K160" s="534"/>
      <c r="L160" s="534"/>
      <c r="M160" s="534"/>
      <c r="N160" s="535"/>
      <c r="O160" s="536"/>
      <c r="P160" s="536"/>
      <c r="Q160" s="537"/>
      <c r="R160" s="61"/>
    </row>
    <row r="161" spans="1:34" ht="39" customHeight="1">
      <c r="A161" s="784" t="s">
        <v>535</v>
      </c>
      <c r="B161" s="785"/>
      <c r="C161" s="786"/>
      <c r="D161" s="787" t="s">
        <v>578</v>
      </c>
      <c r="E161" s="768" t="s">
        <v>579</v>
      </c>
      <c r="F161" s="523" t="s">
        <v>379</v>
      </c>
      <c r="G161" s="532" t="s">
        <v>588</v>
      </c>
      <c r="H161" s="532" t="s">
        <v>657</v>
      </c>
      <c r="I161" s="407"/>
      <c r="J161" s="530"/>
      <c r="K161" s="530"/>
      <c r="L161" s="530"/>
      <c r="M161" s="530"/>
      <c r="N161" s="530"/>
      <c r="O161" s="532"/>
      <c r="P161" s="532"/>
      <c r="Q161" s="538"/>
      <c r="R161" s="61"/>
    </row>
    <row r="162" spans="1:34" ht="43.5" customHeight="1">
      <c r="A162" s="784"/>
      <c r="B162" s="785"/>
      <c r="C162" s="786"/>
      <c r="D162" s="787"/>
      <c r="E162" s="768"/>
      <c r="F162" s="523" t="s">
        <v>656</v>
      </c>
      <c r="G162" s="532" t="s">
        <v>589</v>
      </c>
      <c r="H162" s="532" t="s">
        <v>658</v>
      </c>
      <c r="I162" s="404"/>
      <c r="J162" s="524"/>
      <c r="K162" s="524"/>
      <c r="L162" s="524"/>
      <c r="M162" s="524"/>
      <c r="N162" s="530"/>
      <c r="O162" s="532"/>
      <c r="P162" s="532"/>
      <c r="Q162" s="538"/>
      <c r="R162" s="61"/>
    </row>
    <row r="163" spans="1:34" ht="40.5" customHeight="1">
      <c r="A163" s="769" t="s">
        <v>542</v>
      </c>
      <c r="B163" s="770"/>
      <c r="C163" s="771"/>
      <c r="D163" s="772" t="s">
        <v>590</v>
      </c>
      <c r="E163" s="791" t="s">
        <v>579</v>
      </c>
      <c r="F163" s="518" t="s">
        <v>379</v>
      </c>
      <c r="G163" s="536" t="s">
        <v>591</v>
      </c>
      <c r="H163" s="536" t="s">
        <v>659</v>
      </c>
      <c r="I163" s="406"/>
      <c r="J163" s="534"/>
      <c r="K163" s="534"/>
      <c r="L163" s="534"/>
      <c r="M163" s="534"/>
      <c r="N163" s="535"/>
      <c r="O163" s="536"/>
      <c r="P163" s="536"/>
      <c r="Q163" s="537"/>
      <c r="R163" s="61"/>
    </row>
    <row r="164" spans="1:34" ht="36.75" customHeight="1">
      <c r="A164" s="769"/>
      <c r="B164" s="770"/>
      <c r="C164" s="771"/>
      <c r="D164" s="772"/>
      <c r="E164" s="791"/>
      <c r="F164" s="518" t="s">
        <v>583</v>
      </c>
      <c r="G164" s="536" t="s">
        <v>592</v>
      </c>
      <c r="H164" s="536" t="s">
        <v>660</v>
      </c>
      <c r="I164" s="534"/>
      <c r="J164" s="534"/>
      <c r="K164" s="534"/>
      <c r="L164" s="534"/>
      <c r="M164" s="534"/>
      <c r="N164" s="535"/>
      <c r="O164" s="536"/>
      <c r="P164" s="536"/>
      <c r="Q164" s="534"/>
      <c r="R164" s="61"/>
    </row>
    <row r="165" spans="1:34" ht="36" customHeight="1">
      <c r="A165" s="784" t="s">
        <v>528</v>
      </c>
      <c r="B165" s="785"/>
      <c r="C165" s="786"/>
      <c r="D165" s="787" t="s">
        <v>590</v>
      </c>
      <c r="E165" s="768" t="s">
        <v>579</v>
      </c>
      <c r="F165" s="523" t="s">
        <v>379</v>
      </c>
      <c r="G165" s="532" t="s">
        <v>593</v>
      </c>
      <c r="H165" s="532" t="s">
        <v>662</v>
      </c>
      <c r="I165" s="524"/>
      <c r="J165" s="530"/>
      <c r="K165" s="524"/>
      <c r="L165" s="530"/>
      <c r="M165" s="524"/>
      <c r="N165" s="530"/>
      <c r="O165" s="532"/>
      <c r="P165" s="532"/>
      <c r="Q165" s="524"/>
      <c r="R165" s="61"/>
    </row>
    <row r="166" spans="1:34" ht="42.75" customHeight="1">
      <c r="A166" s="784"/>
      <c r="B166" s="785"/>
      <c r="C166" s="786"/>
      <c r="D166" s="787"/>
      <c r="E166" s="768"/>
      <c r="F166" s="523" t="s">
        <v>661</v>
      </c>
      <c r="G166" s="532" t="s">
        <v>594</v>
      </c>
      <c r="H166" s="532" t="s">
        <v>663</v>
      </c>
      <c r="I166" s="530"/>
      <c r="J166" s="530"/>
      <c r="K166" s="530"/>
      <c r="L166" s="530"/>
      <c r="M166" s="530"/>
      <c r="N166" s="530"/>
      <c r="O166" s="532"/>
      <c r="P166" s="532"/>
      <c r="Q166" s="530"/>
      <c r="R166" s="61"/>
    </row>
    <row r="167" spans="1:34" ht="36.75" customHeight="1">
      <c r="A167" s="769" t="s">
        <v>539</v>
      </c>
      <c r="B167" s="770"/>
      <c r="C167" s="771"/>
      <c r="D167" s="772" t="s">
        <v>590</v>
      </c>
      <c r="E167" s="772" t="s">
        <v>579</v>
      </c>
      <c r="F167" s="518" t="s">
        <v>379</v>
      </c>
      <c r="G167" s="536" t="s">
        <v>595</v>
      </c>
      <c r="H167" s="536" t="s">
        <v>665</v>
      </c>
      <c r="I167" s="534"/>
      <c r="J167" s="534"/>
      <c r="K167" s="534"/>
      <c r="L167" s="534"/>
      <c r="M167" s="534"/>
      <c r="N167" s="535"/>
      <c r="O167" s="536"/>
      <c r="P167" s="536"/>
      <c r="Q167" s="534"/>
      <c r="R167" s="61"/>
    </row>
    <row r="168" spans="1:34" ht="38.25" customHeight="1">
      <c r="A168" s="769"/>
      <c r="B168" s="770"/>
      <c r="C168" s="771"/>
      <c r="D168" s="772"/>
      <c r="E168" s="772"/>
      <c r="F168" s="518" t="s">
        <v>664</v>
      </c>
      <c r="G168" s="536" t="s">
        <v>596</v>
      </c>
      <c r="H168" s="536" t="s">
        <v>666</v>
      </c>
      <c r="I168" s="534"/>
      <c r="J168" s="534"/>
      <c r="K168" s="534"/>
      <c r="L168" s="534"/>
      <c r="M168" s="534"/>
      <c r="N168" s="535"/>
      <c r="O168" s="536"/>
      <c r="P168" s="536"/>
      <c r="Q168" s="534"/>
      <c r="R168" s="61"/>
    </row>
    <row r="169" spans="1:34" ht="42.75" customHeight="1">
      <c r="A169" s="784" t="s">
        <v>545</v>
      </c>
      <c r="B169" s="785"/>
      <c r="C169" s="786"/>
      <c r="D169" s="787" t="s">
        <v>590</v>
      </c>
      <c r="E169" s="768" t="s">
        <v>579</v>
      </c>
      <c r="F169" s="523" t="s">
        <v>379</v>
      </c>
      <c r="G169" s="532" t="s">
        <v>597</v>
      </c>
      <c r="H169" s="532" t="s">
        <v>668</v>
      </c>
      <c r="I169" s="530"/>
      <c r="J169" s="530"/>
      <c r="K169" s="530"/>
      <c r="L169" s="530"/>
      <c r="M169" s="530"/>
      <c r="N169" s="530"/>
      <c r="O169" s="532"/>
      <c r="P169" s="532"/>
      <c r="Q169" s="530"/>
      <c r="R169" s="61"/>
    </row>
    <row r="170" spans="1:34" ht="39.75" customHeight="1">
      <c r="A170" s="784"/>
      <c r="B170" s="785"/>
      <c r="C170" s="786"/>
      <c r="D170" s="787"/>
      <c r="E170" s="768"/>
      <c r="F170" s="523" t="s">
        <v>667</v>
      </c>
      <c r="G170" s="532" t="s">
        <v>598</v>
      </c>
      <c r="H170" s="532" t="s">
        <v>669</v>
      </c>
      <c r="I170" s="530"/>
      <c r="J170" s="530"/>
      <c r="K170" s="530"/>
      <c r="L170" s="530"/>
      <c r="M170" s="530"/>
      <c r="N170" s="530"/>
      <c r="O170" s="532"/>
      <c r="P170" s="532"/>
      <c r="Q170" s="530"/>
      <c r="R170" s="61"/>
    </row>
    <row r="171" spans="1:34" ht="18.75" customHeight="1">
      <c r="A171" s="769" t="s">
        <v>599</v>
      </c>
      <c r="B171" s="770"/>
      <c r="C171" s="771"/>
      <c r="D171" s="772" t="s">
        <v>578</v>
      </c>
      <c r="E171" s="772" t="s">
        <v>600</v>
      </c>
      <c r="F171" s="518" t="s">
        <v>379</v>
      </c>
      <c r="G171" s="539">
        <v>0.93</v>
      </c>
      <c r="H171" s="539">
        <v>0.93</v>
      </c>
      <c r="I171" s="534"/>
      <c r="J171" s="534"/>
      <c r="K171" s="534"/>
      <c r="L171" s="534"/>
      <c r="M171" s="534"/>
      <c r="N171" s="535"/>
      <c r="O171" s="539"/>
      <c r="P171" s="539"/>
      <c r="Q171" s="534"/>
      <c r="R171" s="61"/>
    </row>
    <row r="172" spans="1:34" ht="21" customHeight="1">
      <c r="A172" s="769"/>
      <c r="B172" s="770"/>
      <c r="C172" s="771"/>
      <c r="D172" s="772"/>
      <c r="E172" s="772"/>
      <c r="F172" s="518" t="s">
        <v>670</v>
      </c>
      <c r="G172" s="535" t="s">
        <v>601</v>
      </c>
      <c r="H172" s="539">
        <v>0.98</v>
      </c>
      <c r="I172" s="534"/>
      <c r="J172" s="534"/>
      <c r="K172" s="534"/>
      <c r="L172" s="534"/>
      <c r="M172" s="534"/>
      <c r="N172" s="535"/>
      <c r="O172" s="539"/>
      <c r="P172" s="535"/>
      <c r="Q172" s="534"/>
      <c r="R172" s="61"/>
    </row>
    <row r="173" spans="1:34" ht="19.5" customHeight="1">
      <c r="A173" s="784" t="s">
        <v>552</v>
      </c>
      <c r="B173" s="785"/>
      <c r="C173" s="786"/>
      <c r="D173" s="787" t="s">
        <v>590</v>
      </c>
      <c r="E173" s="768" t="s">
        <v>579</v>
      </c>
      <c r="F173" s="523" t="s">
        <v>379</v>
      </c>
      <c r="G173" s="531">
        <v>0.85</v>
      </c>
      <c r="H173" s="531">
        <v>0.88</v>
      </c>
      <c r="I173" s="530"/>
      <c r="J173" s="530"/>
      <c r="K173" s="530"/>
      <c r="L173" s="530"/>
      <c r="M173" s="530"/>
      <c r="N173" s="530"/>
      <c r="O173" s="531"/>
      <c r="P173" s="531"/>
      <c r="Q173" s="530"/>
      <c r="R173" s="61"/>
    </row>
    <row r="174" spans="1:34" ht="21" customHeight="1">
      <c r="A174" s="784"/>
      <c r="B174" s="785"/>
      <c r="C174" s="786"/>
      <c r="D174" s="787"/>
      <c r="E174" s="768"/>
      <c r="F174" s="523" t="s">
        <v>671</v>
      </c>
      <c r="G174" s="530" t="s">
        <v>602</v>
      </c>
      <c r="H174" s="531">
        <v>0.95</v>
      </c>
      <c r="I174" s="530"/>
      <c r="J174" s="530"/>
      <c r="K174" s="530"/>
      <c r="L174" s="530"/>
      <c r="M174" s="530"/>
      <c r="N174" s="530"/>
      <c r="O174" s="530"/>
      <c r="P174" s="530"/>
      <c r="Q174" s="530"/>
      <c r="R174" s="61"/>
    </row>
    <row r="175" spans="1:34" s="19" customFormat="1" ht="21" customHeight="1">
      <c r="A175" s="769" t="s">
        <v>556</v>
      </c>
      <c r="B175" s="770"/>
      <c r="C175" s="771"/>
      <c r="D175" s="772" t="s">
        <v>578</v>
      </c>
      <c r="E175" s="768" t="s">
        <v>579</v>
      </c>
      <c r="F175" s="518" t="s">
        <v>379</v>
      </c>
      <c r="G175" s="539">
        <v>0.75</v>
      </c>
      <c r="H175" s="539">
        <v>0.8</v>
      </c>
      <c r="I175" s="534"/>
      <c r="J175" s="534"/>
      <c r="K175" s="534"/>
      <c r="L175" s="534"/>
      <c r="M175" s="535"/>
      <c r="N175" s="539"/>
      <c r="O175" s="539"/>
      <c r="P175" s="539"/>
      <c r="Q175" s="534"/>
      <c r="AF175" s="20"/>
      <c r="AG175" s="20"/>
      <c r="AH175" s="20"/>
    </row>
    <row r="176" spans="1:34" ht="20.25" customHeight="1">
      <c r="A176" s="769"/>
      <c r="B176" s="770"/>
      <c r="C176" s="771"/>
      <c r="D176" s="772"/>
      <c r="E176" s="768"/>
      <c r="F176" s="518" t="s">
        <v>656</v>
      </c>
      <c r="G176" s="539" t="s">
        <v>603</v>
      </c>
      <c r="H176" s="539">
        <v>0.69</v>
      </c>
      <c r="I176" s="534"/>
      <c r="J176" s="534"/>
      <c r="K176" s="534"/>
      <c r="L176" s="534"/>
      <c r="M176" s="535"/>
      <c r="N176" s="539"/>
      <c r="O176" s="539"/>
      <c r="P176" s="539"/>
      <c r="Q176" s="534"/>
    </row>
    <row r="177" spans="1:34">
      <c r="A177" s="3"/>
      <c r="B177" s="3"/>
      <c r="C177" s="3"/>
      <c r="D177" s="3"/>
      <c r="E177" s="3"/>
      <c r="F177" s="2"/>
      <c r="G177" s="3"/>
      <c r="H177" s="3"/>
      <c r="I177" s="3"/>
      <c r="J177" s="3"/>
      <c r="K177" s="3"/>
      <c r="L177" s="3"/>
      <c r="M177" s="3"/>
      <c r="N177"/>
      <c r="P177" s="33"/>
      <c r="Q177" s="33"/>
    </row>
    <row r="178" spans="1:34" ht="16.5" thickBot="1">
      <c r="A178" s="281"/>
      <c r="B178" s="3"/>
      <c r="C178" s="3"/>
      <c r="D178" s="3"/>
      <c r="E178" s="3"/>
      <c r="F178" s="2"/>
      <c r="G178" s="3"/>
      <c r="H178" s="3"/>
      <c r="I178" s="3"/>
      <c r="J178" s="3"/>
      <c r="K178" s="3"/>
      <c r="L178" s="3"/>
      <c r="M178" s="3"/>
      <c r="N178"/>
      <c r="P178" s="33"/>
      <c r="Q178" s="33"/>
    </row>
    <row r="179" spans="1:34" ht="25.5">
      <c r="A179" s="3" t="s">
        <v>380</v>
      </c>
      <c r="B179" s="3"/>
      <c r="C179" s="3"/>
      <c r="D179" s="280" t="s">
        <v>270</v>
      </c>
      <c r="E179" s="357" t="s">
        <v>334</v>
      </c>
      <c r="F179" s="223"/>
      <c r="G179" s="321" t="s">
        <v>55</v>
      </c>
      <c r="H179" s="321" t="s">
        <v>56</v>
      </c>
      <c r="I179" s="321" t="s">
        <v>57</v>
      </c>
      <c r="J179" s="321" t="s">
        <v>58</v>
      </c>
      <c r="K179" s="321" t="s">
        <v>65</v>
      </c>
      <c r="L179" s="321" t="s">
        <v>66</v>
      </c>
      <c r="M179" s="321" t="s">
        <v>67</v>
      </c>
      <c r="N179" s="321" t="s">
        <v>68</v>
      </c>
      <c r="O179" s="321" t="s">
        <v>69</v>
      </c>
      <c r="P179" s="321" t="s">
        <v>70</v>
      </c>
      <c r="Q179" s="322" t="s">
        <v>71</v>
      </c>
      <c r="R179" s="33"/>
      <c r="S179" s="33"/>
    </row>
    <row r="180" spans="1:34">
      <c r="A180" s="773" t="str">
        <f>IF(ISBLANK(A151),"",(A151))</f>
        <v>Процент ЛУИН, охваченных программами по  профилактике ВИЧ</v>
      </c>
      <c r="B180" s="774"/>
      <c r="C180" s="775"/>
      <c r="D180" s="758" t="str">
        <f>IF(ISBLANK(D151),"",(D151))</f>
        <v>Топ 10</v>
      </c>
      <c r="E180" s="760" t="str">
        <f>IF(ISBLANK(E151),"",(E151))</f>
        <v>с текущим грантом</v>
      </c>
      <c r="F180" s="518" t="s">
        <v>379</v>
      </c>
      <c r="G180" s="540">
        <f>G151</f>
        <v>13750</v>
      </c>
      <c r="H180" s="540">
        <v>14375</v>
      </c>
      <c r="I180" s="540">
        <f t="shared" ref="I180:N182" si="4">I151</f>
        <v>0</v>
      </c>
      <c r="J180" s="540">
        <f t="shared" si="4"/>
        <v>0</v>
      </c>
      <c r="K180" s="540">
        <f t="shared" si="4"/>
        <v>0</v>
      </c>
      <c r="L180" s="540">
        <f t="shared" si="4"/>
        <v>0</v>
      </c>
      <c r="M180" s="540">
        <f t="shared" si="4"/>
        <v>0</v>
      </c>
      <c r="N180" s="541">
        <f t="shared" si="4"/>
        <v>0</v>
      </c>
      <c r="O180" s="541">
        <f t="shared" ref="O180:Q180" si="5">O151</f>
        <v>0</v>
      </c>
      <c r="P180" s="541">
        <f t="shared" si="5"/>
        <v>0</v>
      </c>
      <c r="Q180" s="541">
        <f t="shared" si="5"/>
        <v>0</v>
      </c>
      <c r="R180" s="33"/>
      <c r="S180" s="33"/>
    </row>
    <row r="181" spans="1:34" ht="15.75" thickBot="1">
      <c r="A181" s="776"/>
      <c r="B181" s="777"/>
      <c r="C181" s="778"/>
      <c r="D181" s="758"/>
      <c r="E181" s="760"/>
      <c r="F181" s="518" t="s">
        <v>580</v>
      </c>
      <c r="G181" s="540">
        <f t="shared" ref="G181:G185" si="6">G152</f>
        <v>14682</v>
      </c>
      <c r="H181" s="540">
        <v>15859</v>
      </c>
      <c r="I181" s="540">
        <f t="shared" si="4"/>
        <v>0</v>
      </c>
      <c r="J181" s="540">
        <f t="shared" si="4"/>
        <v>0</v>
      </c>
      <c r="K181" s="540">
        <f t="shared" si="4"/>
        <v>0</v>
      </c>
      <c r="L181" s="540">
        <f t="shared" si="4"/>
        <v>0</v>
      </c>
      <c r="M181" s="540">
        <f t="shared" si="4"/>
        <v>0</v>
      </c>
      <c r="N181" s="541">
        <f t="shared" si="4"/>
        <v>0</v>
      </c>
      <c r="O181" s="541">
        <f t="shared" ref="O181:Q181" si="7">O152</f>
        <v>0</v>
      </c>
      <c r="P181" s="541">
        <f t="shared" si="7"/>
        <v>0</v>
      </c>
      <c r="Q181" s="541">
        <f t="shared" si="7"/>
        <v>0</v>
      </c>
      <c r="R181" s="33"/>
      <c r="S181" s="33"/>
    </row>
    <row r="182" spans="1:34">
      <c r="A182" s="762" t="str">
        <f>IF(ISBLANK(A153),"",(A153))</f>
        <v xml:space="preserve">Процент взрослых и детей с известным ВИЧ статусом, получающих антиретровирусную терапию на данный момент </v>
      </c>
      <c r="B182" s="763"/>
      <c r="C182" s="764"/>
      <c r="D182" s="792" t="str">
        <f>IF(ISBLANK(D153),"",(D153))</f>
        <v>Топ 10</v>
      </c>
      <c r="E182" s="793" t="str">
        <f>IF(ISBLANK(E153),"",(E153))</f>
        <v>с текущим грантом</v>
      </c>
      <c r="F182" s="523" t="s">
        <v>379</v>
      </c>
      <c r="G182" s="542">
        <f t="shared" si="6"/>
        <v>2700</v>
      </c>
      <c r="H182" s="542">
        <v>3100</v>
      </c>
      <c r="I182" s="542">
        <f>I153</f>
        <v>0</v>
      </c>
      <c r="J182" s="542">
        <f t="shared" si="4"/>
        <v>0</v>
      </c>
      <c r="K182" s="542">
        <f t="shared" si="4"/>
        <v>0</v>
      </c>
      <c r="L182" s="542">
        <f t="shared" si="4"/>
        <v>0</v>
      </c>
      <c r="M182" s="542">
        <f t="shared" si="4"/>
        <v>0</v>
      </c>
      <c r="N182" s="543">
        <f t="shared" si="4"/>
        <v>0</v>
      </c>
      <c r="O182" s="543">
        <f t="shared" ref="O182:Q182" si="8">O153</f>
        <v>0</v>
      </c>
      <c r="P182" s="543">
        <f t="shared" si="8"/>
        <v>0</v>
      </c>
      <c r="Q182" s="543">
        <f t="shared" si="8"/>
        <v>0</v>
      </c>
      <c r="R182" s="33"/>
      <c r="S182" s="33"/>
    </row>
    <row r="183" spans="1:34" ht="15.75" thickBot="1">
      <c r="A183" s="765"/>
      <c r="B183" s="766"/>
      <c r="C183" s="767"/>
      <c r="D183" s="792"/>
      <c r="E183" s="793"/>
      <c r="F183" s="523" t="s">
        <v>582</v>
      </c>
      <c r="G183" s="542">
        <f t="shared" si="6"/>
        <v>2668</v>
      </c>
      <c r="H183" s="542">
        <v>2995</v>
      </c>
      <c r="I183" s="542">
        <f t="shared" ref="I183:N185" si="9">I154</f>
        <v>0</v>
      </c>
      <c r="J183" s="542">
        <f t="shared" si="9"/>
        <v>0</v>
      </c>
      <c r="K183" s="542">
        <f t="shared" si="9"/>
        <v>0</v>
      </c>
      <c r="L183" s="542">
        <f t="shared" si="9"/>
        <v>0</v>
      </c>
      <c r="M183" s="542">
        <f t="shared" si="9"/>
        <v>0</v>
      </c>
      <c r="N183" s="543">
        <f t="shared" si="9"/>
        <v>0</v>
      </c>
      <c r="O183" s="543">
        <f t="shared" ref="O183:Q183" si="10">O154</f>
        <v>0</v>
      </c>
      <c r="P183" s="543">
        <f t="shared" si="10"/>
        <v>0</v>
      </c>
      <c r="Q183" s="543">
        <f t="shared" si="10"/>
        <v>0</v>
      </c>
      <c r="R183" s="33"/>
      <c r="S183" s="33"/>
    </row>
    <row r="184" spans="1:34">
      <c r="A184" s="773" t="str">
        <f>IF(ISBLANK(A155),"",(A155))</f>
        <v xml:space="preserve">Количество ЛЖВ, находящихся на попечении общинных организаций и участвующих в программах поддержки </v>
      </c>
      <c r="B184" s="774"/>
      <c r="C184" s="775"/>
      <c r="D184" s="758" t="str">
        <f>IF(ISBLANK(D155),"",(D155))</f>
        <v>Топ 10</v>
      </c>
      <c r="E184" s="760" t="str">
        <f>IF(ISBLANK(E155),"",(E155))</f>
        <v>с текущим грантом</v>
      </c>
      <c r="F184" s="518" t="s">
        <v>379</v>
      </c>
      <c r="G184" s="540">
        <f t="shared" si="6"/>
        <v>1410</v>
      </c>
      <c r="H184" s="540">
        <v>1480</v>
      </c>
      <c r="I184" s="540">
        <f t="shared" si="9"/>
        <v>0</v>
      </c>
      <c r="J184" s="540">
        <f t="shared" si="9"/>
        <v>0</v>
      </c>
      <c r="K184" s="540">
        <f t="shared" si="9"/>
        <v>0</v>
      </c>
      <c r="L184" s="540">
        <f t="shared" si="9"/>
        <v>0</v>
      </c>
      <c r="M184" s="540">
        <f t="shared" si="9"/>
        <v>0</v>
      </c>
      <c r="N184" s="541">
        <f t="shared" si="9"/>
        <v>0</v>
      </c>
      <c r="O184" s="541">
        <f t="shared" ref="O184:Q184" si="11">O155</f>
        <v>0</v>
      </c>
      <c r="P184" s="541">
        <f t="shared" si="11"/>
        <v>0</v>
      </c>
      <c r="Q184" s="541">
        <f t="shared" si="11"/>
        <v>0</v>
      </c>
      <c r="R184" s="33"/>
      <c r="S184" s="33"/>
    </row>
    <row r="185" spans="1:34" ht="15.75" thickBot="1">
      <c r="A185" s="776"/>
      <c r="B185" s="777"/>
      <c r="C185" s="778"/>
      <c r="D185" s="759"/>
      <c r="E185" s="761"/>
      <c r="F185" s="518" t="s">
        <v>583</v>
      </c>
      <c r="G185" s="540">
        <f t="shared" si="6"/>
        <v>2514</v>
      </c>
      <c r="H185" s="540">
        <v>2851</v>
      </c>
      <c r="I185" s="544">
        <f t="shared" si="9"/>
        <v>0</v>
      </c>
      <c r="J185" s="540">
        <f t="shared" si="9"/>
        <v>0</v>
      </c>
      <c r="K185" s="540">
        <f t="shared" si="9"/>
        <v>0</v>
      </c>
      <c r="L185" s="540">
        <f t="shared" si="9"/>
        <v>0</v>
      </c>
      <c r="M185" s="540">
        <f t="shared" si="9"/>
        <v>0</v>
      </c>
      <c r="N185" s="541">
        <f t="shared" si="9"/>
        <v>0</v>
      </c>
      <c r="O185" s="541">
        <f t="shared" ref="O185:Q185" si="12">O156</f>
        <v>0</v>
      </c>
      <c r="P185" s="541">
        <f t="shared" si="12"/>
        <v>0</v>
      </c>
      <c r="Q185" s="541">
        <f t="shared" si="12"/>
        <v>0</v>
      </c>
      <c r="R185" s="33"/>
      <c r="S185" s="33"/>
    </row>
    <row r="186" spans="1:34">
      <c r="A186" s="3"/>
      <c r="B186" s="3"/>
      <c r="C186" s="3"/>
      <c r="D186" s="3"/>
      <c r="E186" s="3"/>
      <c r="F186" s="3"/>
      <c r="I186" s="3"/>
      <c r="J186" s="3"/>
      <c r="K186" s="3"/>
      <c r="M186"/>
      <c r="O186" s="33"/>
      <c r="P186" s="33"/>
      <c r="Q186" s="33"/>
    </row>
    <row r="187" spans="1:34" s="19" customFormat="1" ht="15" customHeight="1">
      <c r="A187" s="769" t="s">
        <v>604</v>
      </c>
      <c r="B187" s="770"/>
      <c r="C187" s="771"/>
      <c r="D187" s="772" t="s">
        <v>578</v>
      </c>
      <c r="E187" s="768" t="s">
        <v>579</v>
      </c>
      <c r="F187" s="518" t="s">
        <v>379</v>
      </c>
      <c r="G187" s="534">
        <v>350</v>
      </c>
      <c r="H187" s="534">
        <v>350</v>
      </c>
      <c r="I187" s="534"/>
      <c r="J187" s="534"/>
      <c r="K187" s="534"/>
      <c r="L187" s="534"/>
      <c r="M187" s="535"/>
      <c r="N187" s="539"/>
      <c r="O187" s="539"/>
      <c r="P187" s="539"/>
      <c r="Q187" s="539"/>
      <c r="AF187" s="20"/>
      <c r="AG187" s="20"/>
      <c r="AH187" s="20"/>
    </row>
    <row r="188" spans="1:34">
      <c r="A188" s="769"/>
      <c r="B188" s="770"/>
      <c r="C188" s="771"/>
      <c r="D188" s="772"/>
      <c r="E188" s="768"/>
      <c r="F188" s="518" t="s">
        <v>583</v>
      </c>
      <c r="G188" s="534">
        <v>437</v>
      </c>
      <c r="H188" s="534">
        <v>509</v>
      </c>
      <c r="I188" s="534"/>
      <c r="J188" s="534"/>
      <c r="K188" s="534"/>
      <c r="L188" s="534"/>
      <c r="M188" s="535"/>
      <c r="N188" s="539"/>
      <c r="O188" s="539"/>
      <c r="P188" s="539"/>
      <c r="Q188" s="539"/>
    </row>
    <row r="189" spans="1:34" ht="14.25" customHeight="1">
      <c r="A189" s="784" t="s">
        <v>570</v>
      </c>
      <c r="B189" s="785"/>
      <c r="C189" s="786"/>
      <c r="D189" s="787" t="s">
        <v>590</v>
      </c>
      <c r="E189" s="768" t="s">
        <v>579</v>
      </c>
      <c r="F189" s="523" t="s">
        <v>379</v>
      </c>
      <c r="G189" s="530">
        <v>20</v>
      </c>
      <c r="H189" s="530">
        <v>22</v>
      </c>
      <c r="I189" s="530"/>
      <c r="J189" s="530"/>
      <c r="K189" s="530"/>
      <c r="L189" s="530"/>
      <c r="M189" s="530"/>
      <c r="N189" s="530"/>
      <c r="O189" s="530"/>
      <c r="P189" s="530"/>
      <c r="Q189" s="530"/>
      <c r="R189" s="61"/>
    </row>
    <row r="190" spans="1:34">
      <c r="A190" s="784"/>
      <c r="B190" s="785"/>
      <c r="C190" s="786"/>
      <c r="D190" s="787"/>
      <c r="E190" s="768"/>
      <c r="F190" s="523" t="s">
        <v>672</v>
      </c>
      <c r="G190" s="530">
        <v>28</v>
      </c>
      <c r="H190" s="530">
        <v>26</v>
      </c>
      <c r="I190" s="530"/>
      <c r="J190" s="530"/>
      <c r="K190" s="530"/>
      <c r="L190" s="530"/>
      <c r="M190" s="530"/>
      <c r="N190" s="530"/>
      <c r="O190" s="530"/>
      <c r="P190" s="530"/>
      <c r="Q190" s="530"/>
      <c r="R190" s="61"/>
    </row>
    <row r="191" spans="1:34" s="19" customFormat="1" ht="15" customHeight="1">
      <c r="A191" s="769" t="s">
        <v>646</v>
      </c>
      <c r="B191" s="770"/>
      <c r="C191" s="771"/>
      <c r="D191" s="772" t="s">
        <v>578</v>
      </c>
      <c r="E191" s="768" t="s">
        <v>579</v>
      </c>
      <c r="F191" s="518"/>
      <c r="G191" s="534"/>
      <c r="H191" s="534"/>
      <c r="I191" s="534"/>
      <c r="J191" s="534"/>
      <c r="K191" s="534"/>
      <c r="L191" s="534"/>
      <c r="M191" s="535"/>
      <c r="N191" s="539"/>
      <c r="O191" s="539"/>
      <c r="P191" s="539"/>
      <c r="Q191" s="539"/>
      <c r="AF191" s="20"/>
      <c r="AG191" s="20"/>
      <c r="AH191" s="20"/>
    </row>
    <row r="192" spans="1:34" ht="40.5" customHeight="1">
      <c r="A192" s="769"/>
      <c r="B192" s="770"/>
      <c r="C192" s="771"/>
      <c r="D192" s="772"/>
      <c r="E192" s="768"/>
      <c r="F192" s="518"/>
      <c r="G192" s="536" t="s">
        <v>647</v>
      </c>
      <c r="H192" s="536"/>
      <c r="I192" s="534"/>
      <c r="J192" s="534"/>
      <c r="K192" s="534"/>
      <c r="L192" s="534"/>
      <c r="M192" s="535"/>
      <c r="N192" s="539"/>
      <c r="O192" s="539"/>
      <c r="P192" s="539"/>
      <c r="Q192" s="539"/>
    </row>
    <row r="193" spans="1:34" ht="36" customHeight="1">
      <c r="A193" s="784" t="s">
        <v>519</v>
      </c>
      <c r="B193" s="785"/>
      <c r="C193" s="786"/>
      <c r="D193" s="787" t="s">
        <v>590</v>
      </c>
      <c r="E193" s="768" t="s">
        <v>579</v>
      </c>
      <c r="F193" s="523" t="s">
        <v>379</v>
      </c>
      <c r="G193" s="532" t="s">
        <v>606</v>
      </c>
      <c r="H193" s="532" t="s">
        <v>674</v>
      </c>
      <c r="I193" s="530"/>
      <c r="J193" s="530"/>
      <c r="K193" s="530"/>
      <c r="L193" s="530"/>
      <c r="M193" s="530"/>
      <c r="N193" s="530"/>
      <c r="O193" s="530"/>
      <c r="P193" s="530"/>
      <c r="Q193" s="530"/>
      <c r="R193" s="61"/>
    </row>
    <row r="194" spans="1:34" ht="37.5" customHeight="1">
      <c r="A194" s="784"/>
      <c r="B194" s="785"/>
      <c r="C194" s="786"/>
      <c r="D194" s="787"/>
      <c r="E194" s="768"/>
      <c r="F194" s="523" t="s">
        <v>673</v>
      </c>
      <c r="G194" s="532" t="s">
        <v>607</v>
      </c>
      <c r="H194" s="532" t="s">
        <v>675</v>
      </c>
      <c r="I194" s="530"/>
      <c r="J194" s="530"/>
      <c r="K194" s="530"/>
      <c r="L194" s="530"/>
      <c r="M194" s="530"/>
      <c r="N194" s="530"/>
      <c r="O194" s="530"/>
      <c r="P194" s="530"/>
      <c r="Q194" s="530"/>
      <c r="R194" s="61"/>
    </row>
    <row r="195" spans="1:34" s="19" customFormat="1" ht="15" customHeight="1">
      <c r="A195" s="769" t="s">
        <v>605</v>
      </c>
      <c r="B195" s="770"/>
      <c r="C195" s="771"/>
      <c r="D195" s="772" t="s">
        <v>578</v>
      </c>
      <c r="E195" s="768" t="s">
        <v>579</v>
      </c>
      <c r="F195" s="518"/>
      <c r="G195" s="534">
        <v>110</v>
      </c>
      <c r="H195" s="534"/>
      <c r="I195" s="534"/>
      <c r="J195" s="534"/>
      <c r="K195" s="534"/>
      <c r="L195" s="534"/>
      <c r="M195" s="535"/>
      <c r="N195" s="539"/>
      <c r="O195" s="539"/>
      <c r="P195" s="539"/>
      <c r="Q195" s="539"/>
      <c r="AF195" s="20"/>
      <c r="AG195" s="20"/>
      <c r="AH195" s="20"/>
    </row>
    <row r="196" spans="1:34">
      <c r="A196" s="769"/>
      <c r="B196" s="770"/>
      <c r="C196" s="771"/>
      <c r="D196" s="772"/>
      <c r="E196" s="768"/>
      <c r="F196" s="518"/>
      <c r="G196" s="534">
        <v>150</v>
      </c>
      <c r="H196" s="534"/>
      <c r="I196" s="534"/>
      <c r="J196" s="534"/>
      <c r="K196" s="534"/>
      <c r="L196" s="534"/>
      <c r="M196" s="535"/>
      <c r="N196" s="539"/>
      <c r="O196" s="539"/>
      <c r="P196" s="539"/>
      <c r="Q196" s="539"/>
    </row>
    <row r="197" spans="1:34" ht="14.25" customHeight="1">
      <c r="A197" s="784" t="s">
        <v>559</v>
      </c>
      <c r="B197" s="785"/>
      <c r="C197" s="786"/>
      <c r="D197" s="787" t="s">
        <v>590</v>
      </c>
      <c r="E197" s="768" t="s">
        <v>579</v>
      </c>
      <c r="F197" s="523"/>
      <c r="G197" s="531">
        <v>0.9</v>
      </c>
      <c r="H197" s="531"/>
      <c r="I197" s="530"/>
      <c r="J197" s="530"/>
      <c r="K197" s="530"/>
      <c r="L197" s="530"/>
      <c r="M197" s="530"/>
      <c r="N197" s="530"/>
      <c r="O197" s="530"/>
      <c r="P197" s="530"/>
      <c r="Q197" s="530"/>
      <c r="R197" s="61"/>
    </row>
    <row r="198" spans="1:34">
      <c r="A198" s="784"/>
      <c r="B198" s="785"/>
      <c r="C198" s="786"/>
      <c r="D198" s="787"/>
      <c r="E198" s="768"/>
      <c r="F198" s="523"/>
      <c r="G198" s="531">
        <v>1.05</v>
      </c>
      <c r="H198" s="531"/>
      <c r="I198" s="530"/>
      <c r="J198" s="530"/>
      <c r="K198" s="530"/>
      <c r="L198" s="530"/>
      <c r="M198" s="530"/>
      <c r="N198" s="530"/>
      <c r="O198" s="530"/>
      <c r="P198" s="530"/>
      <c r="Q198" s="530"/>
      <c r="R198" s="61"/>
    </row>
    <row r="199" spans="1:34" s="19" customFormat="1" ht="15" customHeight="1">
      <c r="A199" s="769" t="s">
        <v>563</v>
      </c>
      <c r="B199" s="770"/>
      <c r="C199" s="771"/>
      <c r="D199" s="772" t="s">
        <v>578</v>
      </c>
      <c r="E199" s="768" t="s">
        <v>579</v>
      </c>
      <c r="F199" s="518"/>
      <c r="G199" s="545">
        <v>0.85</v>
      </c>
      <c r="H199" s="545"/>
      <c r="I199" s="534"/>
      <c r="J199" s="534"/>
      <c r="K199" s="534"/>
      <c r="L199" s="534"/>
      <c r="M199" s="535"/>
      <c r="N199" s="539"/>
      <c r="O199" s="539"/>
      <c r="P199" s="539"/>
      <c r="Q199" s="539"/>
      <c r="AF199" s="20"/>
      <c r="AG199" s="20"/>
      <c r="AH199" s="20"/>
    </row>
    <row r="200" spans="1:34">
      <c r="A200" s="769"/>
      <c r="B200" s="770"/>
      <c r="C200" s="771"/>
      <c r="D200" s="772"/>
      <c r="E200" s="768"/>
      <c r="F200" s="518"/>
      <c r="G200" s="545">
        <v>0.72</v>
      </c>
      <c r="H200" s="545"/>
      <c r="I200" s="534"/>
      <c r="J200" s="534"/>
      <c r="K200" s="534"/>
      <c r="L200" s="534"/>
      <c r="M200" s="535"/>
      <c r="N200" s="539"/>
      <c r="O200" s="539"/>
      <c r="P200" s="539"/>
      <c r="Q200" s="539"/>
    </row>
    <row r="201" spans="1:34" ht="15.75" thickBot="1">
      <c r="A201" s="3"/>
      <c r="B201" s="3"/>
      <c r="C201" s="3"/>
      <c r="D201" s="3"/>
      <c r="E201" s="3"/>
      <c r="F201" s="3"/>
      <c r="G201" s="3"/>
      <c r="H201" s="2" t="str">
        <f>IF(AND(F201&gt;0,G201&gt;0),G201/F201,"")</f>
        <v/>
      </c>
      <c r="I201" s="100"/>
      <c r="J201" s="100"/>
      <c r="K201" s="3"/>
      <c r="L201" s="3"/>
    </row>
    <row r="202" spans="1:34" ht="19.5" thickBot="1">
      <c r="A202" s="218" t="s">
        <v>608</v>
      </c>
      <c r="B202" s="116"/>
      <c r="C202" s="116"/>
      <c r="D202" s="117"/>
      <c r="E202" s="117"/>
      <c r="F202" s="117"/>
      <c r="G202" s="228"/>
      <c r="H202" s="219"/>
      <c r="I202" s="288"/>
      <c r="J202" s="395" t="s">
        <v>353</v>
      </c>
      <c r="K202" s="388"/>
      <c r="L202" s="389"/>
      <c r="M202" s="390"/>
      <c r="N202" s="389"/>
      <c r="O202" s="1207"/>
      <c r="P202" s="33"/>
    </row>
    <row r="203" spans="1:34" ht="15.75" thickBot="1">
      <c r="A203" s="3"/>
      <c r="B203" s="3"/>
      <c r="C203" s="3"/>
      <c r="D203" s="3"/>
      <c r="E203" s="3"/>
      <c r="F203" s="3"/>
      <c r="G203" s="3"/>
      <c r="H203" s="3"/>
      <c r="I203" s="3"/>
      <c r="J203" s="3"/>
      <c r="K203" s="3"/>
      <c r="L203" s="3"/>
      <c r="M203"/>
      <c r="N203"/>
      <c r="O203" s="33"/>
      <c r="P203" s="33"/>
    </row>
    <row r="204" spans="1:34" ht="39.75" customHeight="1">
      <c r="A204" s="801" t="s">
        <v>378</v>
      </c>
      <c r="B204" s="802"/>
      <c r="C204" s="803"/>
      <c r="D204" s="280" t="s">
        <v>270</v>
      </c>
      <c r="E204" s="357" t="s">
        <v>334</v>
      </c>
      <c r="F204" s="223"/>
      <c r="G204" s="321" t="s">
        <v>463</v>
      </c>
      <c r="H204" s="321" t="s">
        <v>471</v>
      </c>
      <c r="I204" s="321"/>
      <c r="J204" s="321"/>
      <c r="K204" s="321"/>
      <c r="L204" s="321"/>
      <c r="M204" s="321"/>
      <c r="N204" s="321"/>
      <c r="O204" s="321"/>
      <c r="P204" s="321"/>
      <c r="Q204" s="321"/>
      <c r="R204" s="61"/>
    </row>
    <row r="205" spans="1:34" ht="40.5" customHeight="1">
      <c r="A205" s="840" t="s">
        <v>467</v>
      </c>
      <c r="B205" s="841"/>
      <c r="C205" s="842"/>
      <c r="D205" s="772" t="s">
        <v>578</v>
      </c>
      <c r="E205" s="782" t="s">
        <v>432</v>
      </c>
      <c r="F205" s="224" t="s">
        <v>379</v>
      </c>
      <c r="G205" s="246">
        <v>1939</v>
      </c>
      <c r="H205" s="118">
        <v>2254</v>
      </c>
      <c r="I205" s="118"/>
      <c r="J205" s="246"/>
      <c r="K205" s="118"/>
      <c r="L205" s="118"/>
      <c r="M205" s="118"/>
      <c r="N205" s="118"/>
      <c r="O205" s="118"/>
      <c r="P205" s="118"/>
      <c r="Q205" s="118"/>
      <c r="R205" s="61"/>
    </row>
    <row r="206" spans="1:34" ht="42" customHeight="1">
      <c r="A206" s="843"/>
      <c r="B206" s="844"/>
      <c r="C206" s="845"/>
      <c r="D206" s="772"/>
      <c r="E206" s="783"/>
      <c r="F206" s="224" t="s">
        <v>271</v>
      </c>
      <c r="G206" s="246">
        <v>1476</v>
      </c>
      <c r="H206" s="118">
        <v>1689</v>
      </c>
      <c r="I206" s="118"/>
      <c r="J206" s="246"/>
      <c r="K206" s="118"/>
      <c r="L206" s="118"/>
      <c r="M206" s="118"/>
      <c r="N206" s="118"/>
      <c r="O206" s="118"/>
      <c r="P206" s="118"/>
      <c r="Q206" s="118"/>
      <c r="R206" s="61"/>
    </row>
    <row r="207" spans="1:34" ht="48" customHeight="1">
      <c r="A207" s="834" t="s">
        <v>462</v>
      </c>
      <c r="B207" s="835"/>
      <c r="C207" s="836"/>
      <c r="D207" s="787" t="s">
        <v>590</v>
      </c>
      <c r="E207" s="858" t="s">
        <v>432</v>
      </c>
      <c r="F207" s="224" t="s">
        <v>379</v>
      </c>
      <c r="G207" s="404">
        <v>1677</v>
      </c>
      <c r="H207" s="402">
        <v>1677</v>
      </c>
      <c r="I207" s="220"/>
      <c r="J207" s="247"/>
      <c r="K207" s="471"/>
      <c r="L207" s="220"/>
      <c r="M207" s="220"/>
      <c r="N207" s="220"/>
      <c r="O207" s="220"/>
      <c r="P207" s="220"/>
      <c r="Q207" s="220"/>
      <c r="R207" s="61"/>
    </row>
    <row r="208" spans="1:34" ht="42" customHeight="1">
      <c r="A208" s="837"/>
      <c r="B208" s="838"/>
      <c r="C208" s="839"/>
      <c r="D208" s="787"/>
      <c r="E208" s="859"/>
      <c r="F208" s="225" t="s">
        <v>271</v>
      </c>
      <c r="G208" s="404">
        <v>1628</v>
      </c>
      <c r="H208" s="402">
        <v>2087</v>
      </c>
      <c r="I208" s="278"/>
      <c r="J208" s="279"/>
      <c r="K208" s="278"/>
      <c r="L208" s="278"/>
      <c r="M208" s="278"/>
      <c r="N208" s="278"/>
      <c r="O208" s="220"/>
      <c r="P208" s="220"/>
      <c r="Q208" s="220"/>
      <c r="R208" s="61"/>
    </row>
    <row r="209" spans="1:19" ht="38.25" customHeight="1">
      <c r="A209" s="840" t="s">
        <v>464</v>
      </c>
      <c r="B209" s="841"/>
      <c r="C209" s="842"/>
      <c r="D209" s="772" t="s">
        <v>578</v>
      </c>
      <c r="E209" s="782" t="s">
        <v>432</v>
      </c>
      <c r="F209" s="224" t="s">
        <v>379</v>
      </c>
      <c r="G209" s="496">
        <v>0.85</v>
      </c>
      <c r="H209" s="498">
        <v>0.9</v>
      </c>
      <c r="I209" s="118"/>
      <c r="J209" s="118"/>
      <c r="K209" s="472"/>
      <c r="L209" s="118"/>
      <c r="M209" s="118"/>
      <c r="N209" s="118"/>
      <c r="O209" s="118"/>
      <c r="P209" s="118"/>
      <c r="Q209" s="118"/>
      <c r="R209" s="61"/>
    </row>
    <row r="210" spans="1:19" ht="39.75" customHeight="1">
      <c r="A210" s="843"/>
      <c r="B210" s="844"/>
      <c r="C210" s="845"/>
      <c r="D210" s="772"/>
      <c r="E210" s="783"/>
      <c r="F210" s="224" t="s">
        <v>271</v>
      </c>
      <c r="G210" s="496">
        <v>0.96</v>
      </c>
      <c r="H210" s="498">
        <v>0.95</v>
      </c>
      <c r="I210" s="118"/>
      <c r="J210" s="118"/>
      <c r="K210" s="118"/>
      <c r="L210" s="118"/>
      <c r="M210" s="118"/>
      <c r="N210" s="118"/>
      <c r="O210" s="118"/>
      <c r="P210" s="118"/>
      <c r="Q210" s="118"/>
      <c r="R210" s="61"/>
    </row>
    <row r="211" spans="1:19" ht="39.75" customHeight="1">
      <c r="A211" s="834" t="s">
        <v>465</v>
      </c>
      <c r="B211" s="835"/>
      <c r="C211" s="836"/>
      <c r="D211" s="787" t="s">
        <v>590</v>
      </c>
      <c r="E211" s="858" t="s">
        <v>432</v>
      </c>
      <c r="F211" s="224" t="s">
        <v>379</v>
      </c>
      <c r="G211" s="407">
        <v>800</v>
      </c>
      <c r="H211" s="403">
        <v>712</v>
      </c>
      <c r="I211" s="402"/>
      <c r="J211" s="404"/>
      <c r="K211" s="402"/>
      <c r="L211" s="402"/>
      <c r="M211" s="402"/>
      <c r="N211" s="402"/>
      <c r="O211" s="402"/>
      <c r="P211" s="402"/>
      <c r="Q211" s="402"/>
      <c r="R211" s="61"/>
    </row>
    <row r="212" spans="1:19" ht="39.75" customHeight="1">
      <c r="A212" s="837"/>
      <c r="B212" s="838"/>
      <c r="C212" s="839"/>
      <c r="D212" s="787"/>
      <c r="E212" s="859"/>
      <c r="F212" s="224" t="s">
        <v>271</v>
      </c>
      <c r="G212" s="407">
        <v>626</v>
      </c>
      <c r="H212" s="403">
        <v>697</v>
      </c>
      <c r="I212" s="402"/>
      <c r="J212" s="404"/>
      <c r="K212" s="402"/>
      <c r="L212" s="402"/>
      <c r="M212" s="402"/>
      <c r="N212" s="402"/>
      <c r="O212" s="402"/>
      <c r="P212" s="402"/>
      <c r="Q212" s="402"/>
      <c r="R212" s="61"/>
    </row>
    <row r="213" spans="1:19" ht="35.25" customHeight="1">
      <c r="A213" s="848" t="s">
        <v>466</v>
      </c>
      <c r="B213" s="849"/>
      <c r="C213" s="850"/>
      <c r="D213" s="772" t="s">
        <v>578</v>
      </c>
      <c r="E213" s="846" t="s">
        <v>433</v>
      </c>
      <c r="F213" s="224" t="s">
        <v>379</v>
      </c>
      <c r="G213" s="406">
        <v>795</v>
      </c>
      <c r="H213" s="405">
        <v>663</v>
      </c>
      <c r="I213" s="405"/>
      <c r="J213" s="406"/>
      <c r="K213" s="405"/>
      <c r="L213" s="405"/>
      <c r="M213" s="405"/>
      <c r="N213" s="405"/>
      <c r="O213" s="405"/>
      <c r="P213" s="405"/>
      <c r="Q213" s="405"/>
      <c r="R213" s="61"/>
    </row>
    <row r="214" spans="1:19" ht="39" customHeight="1">
      <c r="A214" s="851"/>
      <c r="B214" s="852"/>
      <c r="C214" s="853"/>
      <c r="D214" s="772"/>
      <c r="E214" s="847"/>
      <c r="F214" s="225" t="s">
        <v>271</v>
      </c>
      <c r="G214" s="406">
        <v>601</v>
      </c>
      <c r="H214" s="405">
        <v>702</v>
      </c>
      <c r="I214" s="405"/>
      <c r="J214" s="406"/>
      <c r="K214" s="405"/>
      <c r="L214" s="405"/>
      <c r="M214" s="405"/>
      <c r="N214" s="405"/>
      <c r="O214" s="405"/>
      <c r="P214" s="405"/>
      <c r="Q214" s="405"/>
      <c r="R214" s="61"/>
    </row>
    <row r="215" spans="1:19" ht="43.5" customHeight="1">
      <c r="A215" s="834" t="s">
        <v>468</v>
      </c>
      <c r="B215" s="835"/>
      <c r="C215" s="836"/>
      <c r="D215" s="787" t="s">
        <v>590</v>
      </c>
      <c r="E215" s="807" t="s">
        <v>433</v>
      </c>
      <c r="F215" s="224" t="s">
        <v>379</v>
      </c>
      <c r="G215" s="406"/>
      <c r="H215" s="499">
        <v>0.08</v>
      </c>
      <c r="I215" s="403"/>
      <c r="J215" s="407"/>
      <c r="K215" s="403"/>
      <c r="L215" s="403"/>
      <c r="M215" s="403"/>
      <c r="N215" s="403"/>
      <c r="O215" s="403"/>
      <c r="P215" s="403"/>
      <c r="Q215" s="487"/>
      <c r="R215" s="61"/>
    </row>
    <row r="216" spans="1:19" ht="40.5" customHeight="1">
      <c r="A216" s="837"/>
      <c r="B216" s="838"/>
      <c r="C216" s="839"/>
      <c r="D216" s="787"/>
      <c r="E216" s="808"/>
      <c r="F216" s="224" t="s">
        <v>271</v>
      </c>
      <c r="G216" s="470" t="s">
        <v>469</v>
      </c>
      <c r="H216" s="500">
        <v>0.19</v>
      </c>
      <c r="I216" s="402"/>
      <c r="J216" s="404"/>
      <c r="K216" s="402"/>
      <c r="L216" s="402"/>
      <c r="M216" s="402"/>
      <c r="N216" s="402"/>
      <c r="O216" s="403"/>
      <c r="P216" s="403"/>
      <c r="Q216" s="403"/>
      <c r="R216" s="61"/>
    </row>
    <row r="217" spans="1:19" ht="20.25" customHeight="1">
      <c r="A217" s="3"/>
      <c r="B217" s="3"/>
      <c r="C217" s="3"/>
      <c r="D217" s="3"/>
      <c r="E217" s="3"/>
      <c r="F217" s="2"/>
      <c r="G217" s="3"/>
      <c r="H217" s="3"/>
      <c r="I217" s="3"/>
      <c r="J217" s="3"/>
      <c r="K217" s="3"/>
      <c r="L217" s="3"/>
      <c r="M217" s="3"/>
      <c r="N217" s="3"/>
      <c r="Q217" s="33"/>
    </row>
    <row r="218" spans="1:19">
      <c r="A218" s="3"/>
      <c r="B218" s="3"/>
      <c r="C218" s="3"/>
      <c r="D218" s="3"/>
      <c r="E218" s="3"/>
      <c r="F218" s="2"/>
      <c r="G218" s="3"/>
      <c r="H218" s="3"/>
      <c r="I218" s="3"/>
      <c r="J218" s="3"/>
      <c r="K218" s="3"/>
      <c r="L218" s="3"/>
      <c r="M218" s="3"/>
      <c r="N218" s="3"/>
      <c r="Q218" s="33"/>
    </row>
    <row r="219" spans="1:19" ht="4.5" customHeight="1" thickBot="1">
      <c r="A219" s="3"/>
      <c r="B219" s="3"/>
      <c r="C219" s="3"/>
      <c r="D219" s="3"/>
      <c r="E219" s="3"/>
      <c r="F219" s="2"/>
      <c r="G219" s="3"/>
      <c r="H219" s="3"/>
      <c r="I219" s="3"/>
      <c r="J219" s="3"/>
      <c r="K219" s="3"/>
      <c r="L219" s="3"/>
      <c r="M219" s="3"/>
      <c r="N219" s="3"/>
      <c r="Q219" s="33"/>
    </row>
    <row r="220" spans="1:19" ht="16.5" hidden="1" thickBot="1">
      <c r="A220" s="281"/>
      <c r="B220" s="3"/>
      <c r="C220" s="3"/>
      <c r="D220" s="3"/>
      <c r="E220" s="3"/>
      <c r="F220" s="2"/>
      <c r="G220" s="3"/>
      <c r="H220" s="3"/>
      <c r="I220" s="3"/>
      <c r="J220" s="3"/>
      <c r="K220" s="3"/>
      <c r="L220" s="3"/>
      <c r="M220" s="3"/>
      <c r="N220" s="3"/>
      <c r="Q220" s="33"/>
    </row>
    <row r="221" spans="1:19" ht="25.5">
      <c r="A221" s="3" t="s">
        <v>380</v>
      </c>
      <c r="B221" s="3"/>
      <c r="C221" s="3"/>
      <c r="D221" s="280" t="s">
        <v>270</v>
      </c>
      <c r="E221" s="357" t="s">
        <v>334</v>
      </c>
      <c r="F221" s="223"/>
      <c r="G221" s="321" t="str">
        <f t="shared" ref="G221:Q221" si="13">B30</f>
        <v>P1</v>
      </c>
      <c r="H221" s="321" t="str">
        <f t="shared" si="13"/>
        <v>P2</v>
      </c>
      <c r="I221" s="321" t="str">
        <f t="shared" si="13"/>
        <v>P3</v>
      </c>
      <c r="J221" s="321" t="str">
        <f t="shared" si="13"/>
        <v>P4</v>
      </c>
      <c r="K221" s="321" t="str">
        <f t="shared" si="13"/>
        <v>P5</v>
      </c>
      <c r="L221" s="321" t="str">
        <f t="shared" si="13"/>
        <v>P6</v>
      </c>
      <c r="M221" s="321" t="str">
        <f t="shared" si="13"/>
        <v>P7</v>
      </c>
      <c r="N221" s="321" t="str">
        <f t="shared" si="13"/>
        <v>P8</v>
      </c>
      <c r="O221" s="321" t="str">
        <f t="shared" si="13"/>
        <v>P9</v>
      </c>
      <c r="P221" s="321" t="str">
        <f t="shared" si="13"/>
        <v>P10</v>
      </c>
      <c r="Q221" s="321" t="str">
        <f t="shared" si="13"/>
        <v>P11</v>
      </c>
      <c r="R221" s="33"/>
      <c r="S221" s="33"/>
    </row>
    <row r="222" spans="1:19">
      <c r="A222" s="819" t="str">
        <f>IF(ISBLANK(A205),"",(A205))</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B222" s="820"/>
      <c r="C222" s="821"/>
      <c r="D222" s="817" t="str">
        <f>IF(ISBLANK(D205),"",(D205))</f>
        <v>Топ 10</v>
      </c>
      <c r="E222" s="828" t="str">
        <f>IF(ISBLANK(E205),"",(E205))</f>
        <v>да</v>
      </c>
      <c r="F222" s="224" t="s">
        <v>379</v>
      </c>
      <c r="G222" s="335">
        <f t="shared" ref="G222:Q222" si="14">G205</f>
        <v>1939</v>
      </c>
      <c r="H222" s="335">
        <f t="shared" si="14"/>
        <v>2254</v>
      </c>
      <c r="I222" s="335">
        <f t="shared" si="14"/>
        <v>0</v>
      </c>
      <c r="J222" s="335">
        <f t="shared" si="14"/>
        <v>0</v>
      </c>
      <c r="K222" s="335">
        <f t="shared" si="14"/>
        <v>0</v>
      </c>
      <c r="L222" s="335">
        <f t="shared" si="14"/>
        <v>0</v>
      </c>
      <c r="M222" s="335">
        <f t="shared" si="14"/>
        <v>0</v>
      </c>
      <c r="N222" s="335">
        <f t="shared" si="14"/>
        <v>0</v>
      </c>
      <c r="O222" s="335">
        <f t="shared" si="14"/>
        <v>0</v>
      </c>
      <c r="P222" s="335">
        <f t="shared" si="14"/>
        <v>0</v>
      </c>
      <c r="Q222" s="335">
        <f t="shared" si="14"/>
        <v>0</v>
      </c>
      <c r="R222" s="33"/>
      <c r="S222" s="33"/>
    </row>
    <row r="223" spans="1:19" ht="15" customHeight="1" thickBot="1">
      <c r="A223" s="812"/>
      <c r="B223" s="813"/>
      <c r="C223" s="814"/>
      <c r="D223" s="832"/>
      <c r="E223" s="833"/>
      <c r="F223" s="409" t="s">
        <v>271</v>
      </c>
      <c r="G223" s="335">
        <f t="shared" ref="G223:J227" si="15">G206</f>
        <v>1476</v>
      </c>
      <c r="H223" s="335">
        <f t="shared" si="15"/>
        <v>1689</v>
      </c>
      <c r="I223" s="335">
        <f t="shared" si="15"/>
        <v>0</v>
      </c>
      <c r="J223" s="335">
        <f t="shared" si="15"/>
        <v>0</v>
      </c>
      <c r="K223" s="335">
        <f t="shared" ref="K223:Q227" si="16">K206</f>
        <v>0</v>
      </c>
      <c r="L223" s="335">
        <f t="shared" si="16"/>
        <v>0</v>
      </c>
      <c r="M223" s="335">
        <f t="shared" si="16"/>
        <v>0</v>
      </c>
      <c r="N223" s="335">
        <f t="shared" si="16"/>
        <v>0</v>
      </c>
      <c r="O223" s="335">
        <f t="shared" si="16"/>
        <v>0</v>
      </c>
      <c r="P223" s="335">
        <f t="shared" si="16"/>
        <v>0</v>
      </c>
      <c r="Q223" s="335">
        <f t="shared" si="16"/>
        <v>0</v>
      </c>
      <c r="R223" s="33"/>
      <c r="S223" s="33"/>
    </row>
    <row r="224" spans="1:19">
      <c r="A224" s="822" t="str">
        <f>IF(ISBLANK(A207),"",(A207))</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B224" s="823"/>
      <c r="C224" s="824"/>
      <c r="D224" s="815" t="str">
        <f>IF(ISBLANK(D207),"",(D207))</f>
        <v xml:space="preserve"> Топ 10</v>
      </c>
      <c r="E224" s="830" t="str">
        <f>IF(ISBLANK(E207),"",(E207))</f>
        <v>да</v>
      </c>
      <c r="F224" s="225" t="s">
        <v>379</v>
      </c>
      <c r="G224" s="408">
        <f t="shared" si="15"/>
        <v>1677</v>
      </c>
      <c r="H224" s="408">
        <f>H207</f>
        <v>1677</v>
      </c>
      <c r="I224" s="408">
        <f t="shared" si="15"/>
        <v>0</v>
      </c>
      <c r="J224" s="408">
        <f>J207</f>
        <v>0</v>
      </c>
      <c r="K224" s="408">
        <f t="shared" si="16"/>
        <v>0</v>
      </c>
      <c r="L224" s="408">
        <f t="shared" si="16"/>
        <v>0</v>
      </c>
      <c r="M224" s="408">
        <f t="shared" si="16"/>
        <v>0</v>
      </c>
      <c r="N224" s="408">
        <f t="shared" si="16"/>
        <v>0</v>
      </c>
      <c r="O224" s="408">
        <f t="shared" si="16"/>
        <v>0</v>
      </c>
      <c r="P224" s="408">
        <f t="shared" si="16"/>
        <v>0</v>
      </c>
      <c r="Q224" s="408">
        <f t="shared" si="16"/>
        <v>0</v>
      </c>
      <c r="R224" s="33"/>
      <c r="S224" s="33"/>
    </row>
    <row r="225" spans="1:19" ht="15" customHeight="1" thickBot="1">
      <c r="A225" s="825"/>
      <c r="B225" s="826"/>
      <c r="C225" s="827"/>
      <c r="D225" s="816"/>
      <c r="E225" s="831"/>
      <c r="F225" s="225" t="s">
        <v>271</v>
      </c>
      <c r="G225" s="408">
        <f t="shared" si="15"/>
        <v>1628</v>
      </c>
      <c r="H225" s="408">
        <f t="shared" si="15"/>
        <v>2087</v>
      </c>
      <c r="I225" s="408">
        <f t="shared" si="15"/>
        <v>0</v>
      </c>
      <c r="J225" s="408">
        <f t="shared" si="15"/>
        <v>0</v>
      </c>
      <c r="K225" s="408">
        <f t="shared" si="16"/>
        <v>0</v>
      </c>
      <c r="L225" s="408">
        <f t="shared" si="16"/>
        <v>0</v>
      </c>
      <c r="M225" s="408">
        <f t="shared" si="16"/>
        <v>0</v>
      </c>
      <c r="N225" s="408">
        <f t="shared" si="16"/>
        <v>0</v>
      </c>
      <c r="O225" s="408">
        <f t="shared" si="16"/>
        <v>0</v>
      </c>
      <c r="P225" s="408">
        <f t="shared" si="16"/>
        <v>0</v>
      </c>
      <c r="Q225" s="408">
        <f t="shared" si="16"/>
        <v>0</v>
      </c>
      <c r="R225" s="33"/>
      <c r="S225" s="33"/>
    </row>
    <row r="226" spans="1:19">
      <c r="A226" s="809" t="str">
        <f>IF(ISBLANK(A209),"",(A209))</f>
        <v xml:space="preserve">MDR TB-1: Процент ранее излеченных ТБ пациентов, прошедших ТЛЧ (только бактериологически положительные случаи) </v>
      </c>
      <c r="B226" s="810"/>
      <c r="C226" s="811"/>
      <c r="D226" s="817" t="str">
        <f>IF(ISBLANK(D209),"",(D209))</f>
        <v>Топ 10</v>
      </c>
      <c r="E226" s="828" t="str">
        <f>IF(ISBLANK(E209),"",(E209))</f>
        <v>да</v>
      </c>
      <c r="F226" s="410" t="s">
        <v>379</v>
      </c>
      <c r="G226" s="335">
        <f t="shared" si="15"/>
        <v>0.85</v>
      </c>
      <c r="H226" s="335">
        <f t="shared" si="15"/>
        <v>0.9</v>
      </c>
      <c r="I226" s="335">
        <f t="shared" si="15"/>
        <v>0</v>
      </c>
      <c r="J226" s="335">
        <f t="shared" si="15"/>
        <v>0</v>
      </c>
      <c r="K226" s="335">
        <f t="shared" si="16"/>
        <v>0</v>
      </c>
      <c r="L226" s="335">
        <f t="shared" si="16"/>
        <v>0</v>
      </c>
      <c r="M226" s="335">
        <f t="shared" si="16"/>
        <v>0</v>
      </c>
      <c r="N226" s="335">
        <f t="shared" si="16"/>
        <v>0</v>
      </c>
      <c r="O226" s="335">
        <f t="shared" si="16"/>
        <v>0</v>
      </c>
      <c r="P226" s="335">
        <f t="shared" si="16"/>
        <v>0</v>
      </c>
      <c r="Q226" s="335">
        <f t="shared" si="16"/>
        <v>0</v>
      </c>
      <c r="R226" s="33"/>
      <c r="S226" s="33"/>
    </row>
    <row r="227" spans="1:19" ht="15.75" thickBot="1">
      <c r="A227" s="812"/>
      <c r="B227" s="813"/>
      <c r="C227" s="814"/>
      <c r="D227" s="818"/>
      <c r="E227" s="829"/>
      <c r="F227" s="277" t="s">
        <v>271</v>
      </c>
      <c r="G227" s="336">
        <f t="shared" si="15"/>
        <v>0.96</v>
      </c>
      <c r="H227" s="336">
        <f t="shared" si="15"/>
        <v>0.95</v>
      </c>
      <c r="I227" s="336">
        <f t="shared" si="15"/>
        <v>0</v>
      </c>
      <c r="J227" s="336">
        <f t="shared" si="15"/>
        <v>0</v>
      </c>
      <c r="K227" s="335">
        <f t="shared" si="16"/>
        <v>0</v>
      </c>
      <c r="L227" s="335">
        <f t="shared" si="16"/>
        <v>0</v>
      </c>
      <c r="M227" s="335">
        <f t="shared" si="16"/>
        <v>0</v>
      </c>
      <c r="N227" s="335">
        <f t="shared" si="16"/>
        <v>0</v>
      </c>
      <c r="O227" s="335">
        <f t="shared" si="16"/>
        <v>0</v>
      </c>
      <c r="P227" s="335">
        <f t="shared" si="16"/>
        <v>0</v>
      </c>
      <c r="Q227" s="335">
        <f t="shared" si="16"/>
        <v>0</v>
      </c>
      <c r="R227" s="33"/>
      <c r="S227" s="33"/>
    </row>
    <row r="228" spans="1:19">
      <c r="A228" s="3"/>
      <c r="B228" s="3"/>
      <c r="C228" s="3"/>
      <c r="D228" s="3"/>
      <c r="E228" s="3"/>
      <c r="F228" s="3"/>
      <c r="G228" s="3"/>
      <c r="H228" s="3"/>
      <c r="I228" s="3"/>
      <c r="J228" s="3"/>
      <c r="K228" s="3"/>
      <c r="L228" s="3"/>
      <c r="M228"/>
      <c r="N228"/>
      <c r="O228" s="33"/>
      <c r="P228" s="33"/>
    </row>
    <row r="229" spans="1:19">
      <c r="M229"/>
      <c r="N229"/>
      <c r="O229" s="33"/>
      <c r="P229" s="33"/>
    </row>
    <row r="230" spans="1:19" ht="14.25" customHeight="1">
      <c r="M230"/>
      <c r="N230"/>
      <c r="O230" s="33"/>
      <c r="P230" s="33"/>
    </row>
    <row r="231" spans="1:19">
      <c r="M231"/>
      <c r="N231"/>
      <c r="O231" s="33"/>
      <c r="P231" s="33"/>
    </row>
  </sheetData>
  <mergeCells count="134">
    <mergeCell ref="A18:B18"/>
    <mergeCell ref="D10:E10"/>
    <mergeCell ref="B12:C12"/>
    <mergeCell ref="G16:H16"/>
    <mergeCell ref="C24:D24"/>
    <mergeCell ref="F24:G24"/>
    <mergeCell ref="H24:I24"/>
    <mergeCell ref="B1:C1"/>
    <mergeCell ref="B8:C8"/>
    <mergeCell ref="A14:I14"/>
    <mergeCell ref="B6:C6"/>
    <mergeCell ref="D6:E6"/>
    <mergeCell ref="H6:I6"/>
    <mergeCell ref="H8:I8"/>
    <mergeCell ref="B10:C10"/>
    <mergeCell ref="D12:E12"/>
    <mergeCell ref="F12:I12"/>
    <mergeCell ref="A2:I2"/>
    <mergeCell ref="B4:C4"/>
    <mergeCell ref="D4:E4"/>
    <mergeCell ref="F4:I4"/>
    <mergeCell ref="F10:I10"/>
    <mergeCell ref="C18:E18"/>
    <mergeCell ref="A21:I21"/>
    <mergeCell ref="E211:E212"/>
    <mergeCell ref="A211:C212"/>
    <mergeCell ref="A26:B26"/>
    <mergeCell ref="A80:B80"/>
    <mergeCell ref="A69:C69"/>
    <mergeCell ref="A83:B83"/>
    <mergeCell ref="A29:M29"/>
    <mergeCell ref="A207:C208"/>
    <mergeCell ref="A209:C210"/>
    <mergeCell ref="A84:B84"/>
    <mergeCell ref="D197:D198"/>
    <mergeCell ref="E197:E198"/>
    <mergeCell ref="A191:C192"/>
    <mergeCell ref="D191:D192"/>
    <mergeCell ref="E191:E192"/>
    <mergeCell ref="A193:C194"/>
    <mergeCell ref="D193:D194"/>
    <mergeCell ref="E193:E194"/>
    <mergeCell ref="A187:C188"/>
    <mergeCell ref="D187:D188"/>
    <mergeCell ref="E187:E188"/>
    <mergeCell ref="A189:C190"/>
    <mergeCell ref="D189:D190"/>
    <mergeCell ref="E189:E190"/>
    <mergeCell ref="D209:D210"/>
    <mergeCell ref="A204:C204"/>
    <mergeCell ref="A205:C206"/>
    <mergeCell ref="E209:E210"/>
    <mergeCell ref="D211:D212"/>
    <mergeCell ref="E213:E214"/>
    <mergeCell ref="A213:C214"/>
    <mergeCell ref="A81:B81"/>
    <mergeCell ref="A82:B82"/>
    <mergeCell ref="D165:D166"/>
    <mergeCell ref="E165:E166"/>
    <mergeCell ref="A167:C168"/>
    <mergeCell ref="D167:D168"/>
    <mergeCell ref="E167:E168"/>
    <mergeCell ref="A159:C160"/>
    <mergeCell ref="D159:D160"/>
    <mergeCell ref="A173:C174"/>
    <mergeCell ref="D173:D174"/>
    <mergeCell ref="A195:C196"/>
    <mergeCell ref="D195:D196"/>
    <mergeCell ref="E195:E196"/>
    <mergeCell ref="A197:C198"/>
    <mergeCell ref="E207:E208"/>
    <mergeCell ref="D207:D208"/>
    <mergeCell ref="E215:E216"/>
    <mergeCell ref="D215:D216"/>
    <mergeCell ref="D213:D214"/>
    <mergeCell ref="A226:C227"/>
    <mergeCell ref="D224:D225"/>
    <mergeCell ref="D226:D227"/>
    <mergeCell ref="A222:C223"/>
    <mergeCell ref="A224:C225"/>
    <mergeCell ref="E226:E227"/>
    <mergeCell ref="E224:E225"/>
    <mergeCell ref="D222:D223"/>
    <mergeCell ref="E222:E223"/>
    <mergeCell ref="A215:C216"/>
    <mergeCell ref="A165:C166"/>
    <mergeCell ref="A122:A125"/>
    <mergeCell ref="A126:A141"/>
    <mergeCell ref="E56:H56"/>
    <mergeCell ref="E159:E160"/>
    <mergeCell ref="A161:C162"/>
    <mergeCell ref="D161:D162"/>
    <mergeCell ref="E161:E162"/>
    <mergeCell ref="A163:C164"/>
    <mergeCell ref="D163:D164"/>
    <mergeCell ref="E163:E164"/>
    <mergeCell ref="A150:C150"/>
    <mergeCell ref="A151:C152"/>
    <mergeCell ref="D151:D152"/>
    <mergeCell ref="E151:E152"/>
    <mergeCell ref="N31:N34"/>
    <mergeCell ref="D205:D206"/>
    <mergeCell ref="E205:E206"/>
    <mergeCell ref="A153:C154"/>
    <mergeCell ref="D153:D154"/>
    <mergeCell ref="E153:E154"/>
    <mergeCell ref="A155:C156"/>
    <mergeCell ref="D155:D156"/>
    <mergeCell ref="E155:E156"/>
    <mergeCell ref="A157:C158"/>
    <mergeCell ref="D157:D158"/>
    <mergeCell ref="E157:E158"/>
    <mergeCell ref="A199:C200"/>
    <mergeCell ref="D199:D200"/>
    <mergeCell ref="E199:E200"/>
    <mergeCell ref="D182:D183"/>
    <mergeCell ref="E182:E183"/>
    <mergeCell ref="A184:C185"/>
    <mergeCell ref="A169:C170"/>
    <mergeCell ref="D169:D170"/>
    <mergeCell ref="E169:E170"/>
    <mergeCell ref="A171:C172"/>
    <mergeCell ref="D171:D172"/>
    <mergeCell ref="E171:E172"/>
    <mergeCell ref="D184:D185"/>
    <mergeCell ref="E184:E185"/>
    <mergeCell ref="E180:E181"/>
    <mergeCell ref="A182:C183"/>
    <mergeCell ref="E173:E174"/>
    <mergeCell ref="A175:C176"/>
    <mergeCell ref="D175:D176"/>
    <mergeCell ref="E175:E176"/>
    <mergeCell ref="A180:C181"/>
    <mergeCell ref="D180:D181"/>
  </mergeCells>
  <phoneticPr fontId="31" type="noConversion"/>
  <conditionalFormatting sqref="A34 D32:G32 A32 L33:M33">
    <cfRule type="expression" dxfId="96" priority="26" stopIfTrue="1">
      <formula>+AND(A31&gt;=#REF!,A31&lt;=#REF!)</formula>
    </cfRule>
  </conditionalFormatting>
  <conditionalFormatting sqref="L34:M34">
    <cfRule type="expression" dxfId="95" priority="27" stopIfTrue="1">
      <formula>+AND(L32&gt;=#REF!,L32&lt;=#REF!)</formula>
    </cfRule>
  </conditionalFormatting>
  <conditionalFormatting sqref="B109:M109 B30:M30">
    <cfRule type="cellIs" dxfId="94" priority="30" stopIfTrue="1" operator="equal">
      <formula>$B$16</formula>
    </cfRule>
  </conditionalFormatting>
  <conditionalFormatting sqref="B12:C12">
    <cfRule type="cellIs" dxfId="93" priority="32" stopIfTrue="1" operator="equal">
      <formula>"C"</formula>
    </cfRule>
    <cfRule type="cellIs" dxfId="92" priority="33" stopIfTrue="1" operator="equal">
      <formula>"B2"</formula>
    </cfRule>
    <cfRule type="cellIs" dxfId="91" priority="34" stopIfTrue="1" operator="equal">
      <formula>"B1"</formula>
    </cfRule>
  </conditionalFormatting>
  <conditionalFormatting sqref="G204:Q204 G221:Q221">
    <cfRule type="cellIs" dxfId="90" priority="41" stopIfTrue="1" operator="equal">
      <formula>$B$16</formula>
    </cfRule>
  </conditionalFormatting>
  <conditionalFormatting sqref="D33:K33">
    <cfRule type="expression" dxfId="89" priority="19" stopIfTrue="1">
      <formula>+AND(D32&gt;=#REF!,D32&lt;=#REF!)</formula>
    </cfRule>
  </conditionalFormatting>
  <conditionalFormatting sqref="D34:K34">
    <cfRule type="expression" dxfId="88" priority="18" stopIfTrue="1">
      <formula>+AND(D32&gt;=#REF!,D32&lt;=#REF!)</formula>
    </cfRule>
  </conditionalFormatting>
  <conditionalFormatting sqref="E56:H56">
    <cfRule type="expression" dxfId="87" priority="15" stopIfTrue="1">
      <formula>LEFT($E$56,3)="Все"</formula>
    </cfRule>
  </conditionalFormatting>
  <conditionalFormatting sqref="B33:C33 B31:B32">
    <cfRule type="expression" dxfId="86" priority="10" stopIfTrue="1">
      <formula>+AND(B30&gt;=#REF!,B30&lt;=#REF!)</formula>
    </cfRule>
  </conditionalFormatting>
  <conditionalFormatting sqref="B34:C34">
    <cfRule type="expression" dxfId="85" priority="11" stopIfTrue="1">
      <formula>+AND(B32&gt;=#REF!,B32&lt;=#REF!)</formula>
    </cfRule>
  </conditionalFormatting>
  <conditionalFormatting sqref="H150">
    <cfRule type="cellIs" dxfId="84" priority="2" stopIfTrue="1" operator="equal">
      <formula>$B$16</formula>
    </cfRule>
  </conditionalFormatting>
  <conditionalFormatting sqref="G150 I150:Q150">
    <cfRule type="cellIs" dxfId="83" priority="9" stopIfTrue="1" operator="equal">
      <formula>$B$16</formula>
    </cfRule>
  </conditionalFormatting>
  <conditionalFormatting sqref="H179">
    <cfRule type="cellIs" dxfId="82" priority="4" stopIfTrue="1" operator="equal">
      <formula>$B$16</formula>
    </cfRule>
  </conditionalFormatting>
  <conditionalFormatting sqref="G179 I179">
    <cfRule type="cellIs" dxfId="81" priority="7" stopIfTrue="1" operator="equal">
      <formula>$B$16</formula>
    </cfRule>
  </conditionalFormatting>
  <conditionalFormatting sqref="J179:Q179">
    <cfRule type="cellIs" dxfId="80" priority="1" stopIfTrue="1" operator="equal">
      <formula>$B$16</formula>
    </cfRule>
  </conditionalFormatting>
  <dataValidations count="9">
    <dataValidation type="list" allowBlank="1" showInputMessage="1" showErrorMessage="1" sqref="F6 IW142 SS142 ACO142 AMK142 AWG142 BGC142 BPY142 BZU142 CJQ142 CTM142 DDI142 DNE142 DXA142 EGW142 EQS142 FAO142 FKK142 FUG142 GEC142 GNY142 GXU142 HHQ142 HRM142 IBI142 ILE142 IVA142 JEW142 JOS142 JYO142 KIK142 KSG142 LCC142 LLY142 LVU142 MFQ142 MPM142 MZI142 NJE142 NTA142 OCW142 OMS142 OWO142 PGK142 PQG142 QAC142 QJY142 QTU142 RDQ142 RNM142 RXI142 SHE142 SRA142 TAW142 TKS142 TUO142 UEK142 UOG142 UYC142 VHY142 VRU142 WBQ142 WLM142 WVI142 A122:A125">
      <formula1>Component</formula1>
    </dataValidation>
    <dataValidation type="list" allowBlank="1" showInputMessage="1" showErrorMessage="1" sqref="B16">
      <formula1>PERIOD</formula1>
    </dataValidation>
    <dataValidation type="list" allowBlank="1" showInputMessage="1" showErrorMessage="1" sqref="F10:I10">
      <formula1>LFA</formula1>
    </dataValidation>
    <dataValidation type="list" allowBlank="1" showInputMessage="1" showErrorMessage="1" sqref="B12:C12">
      <formula1>Rating</formula1>
    </dataValidation>
    <dataValidation type="list" allowBlank="1" showInputMessage="1" showErrorMessage="1" sqref="H8:I8">
      <formula1>Phase</formula1>
    </dataValidation>
    <dataValidation type="list" allowBlank="1" showInputMessage="1" showErrorMessage="1" sqref="F8">
      <formula1>Round</formula1>
    </dataValidation>
    <dataValidation type="list" allowBlank="1" showInputMessage="1" showErrorMessage="1" sqref="C26">
      <formula1>Currency</formula1>
    </dataValidation>
    <dataValidation type="list" allowBlank="1" showInputMessage="1" showErrorMessage="1" sqref="IX142:IX145 ST142:ST145 ACP142:ACP145 AML142:AML145 AWH142:AWH145 BGD142:BGD145 BPZ142:BPZ145 BZV142:BZV145 CJR142:CJR145 CTN142:CTN145 DDJ142:DDJ145 DNF142:DNF145 DXB142:DXB145 EGX142:EGX145 EQT142:EQT145 FAP142:FAP145 FKL142:FKL145 FUH142:FUH145 GED142:GED145 GNZ142:GNZ145 GXV142:GXV145 HHR142:HHR145 HRN142:HRN145 IBJ142:IBJ145 ILF142:ILF145 IVB142:IVB145 JEX142:JEX145 JOT142:JOT145 JYP142:JYP145 KIL142:KIL145 KSH142:KSH145 LCD142:LCD145 LLZ142:LLZ145 LVV142:LVV145 MFR142:MFR145 MPN142:MPN145 MZJ142:MZJ145 NJF142:NJF145 NTB142:NTB145 OCX142:OCX145 OMT142:OMT145 OWP142:OWP145 PGL142:PGL145 PQH142:PQH145 QAD142:QAD145 QJZ142:QJZ145 QTV142:QTV145 RDR142:RDR145 RNN142:RNN145 RXJ142:RXJ145 SHF142:SHF145 SRB142:SRB145 TAX142:TAX145 TKT142:TKT145 TUP142:TUP145 UEL142:UEL145 UOH142:UOH145 UYD142:UYD145 VHZ142:VHZ145 VRV142:VRV145 WBR142:WBR145 WLN142:WLN145 WVJ142:WVJ145 B122:B125">
      <formula1>Medicaments</formula1>
    </dataValidation>
    <dataValidation type="list" allowBlank="1" showInputMessage="1" showErrorMessage="1" sqref="B126:B141 WLN122:WLN141 WBR122:WBR141 VRV122:VRV141 VHZ122:VHZ141 UYD122:UYD141 UOH122:UOH141 UEL122:UEL141 TUP122:TUP141 TKT122:TKT141 TAX122:TAX141 SRB122:SRB141 SHF122:SHF141 RXJ122:RXJ141 RNN122:RNN141 RDR122:RDR141 QTV122:QTV141 QJZ122:QJZ141 QAD122:QAD141 PQH122:PQH141 PGL122:PGL141 OWP122:OWP141 OMT122:OMT141 OCX122:OCX141 NTB122:NTB141 NJF122:NJF141 MZJ122:MZJ141 MPN122:MPN141 MFR122:MFR141 LVV122:LVV141 LLZ122:LLZ141 LCD122:LCD141 KSH122:KSH141 KIL122:KIL141 JYP122:JYP141 JOT122:JOT141 JEX122:JEX141 IVB122:IVB141 ILF122:ILF141 IBJ122:IBJ141 HRN122:HRN141 HHR122:HHR141 GXV122:GXV141 GNZ122:GNZ141 GED122:GED141 FUH122:FUH141 FKL122:FKL141 FAP122:FAP141 EQT122:EQT141 EGX122:EGX141 DXB122:DXB141 DNF122:DNF141 DDJ122:DDJ141 CTN122:CTN141 CJR122:CJR141 BZV122:BZV141 BPZ122:BPZ141 BGD122:BGD141 AWH122:AWH141 AML122:AML141 ACP122:ACP141 ST122:ST141 IX122:IX141 WVJ122:WVJ141">
      <formula1>мва</formula1>
    </dataValidation>
  </dataValidations>
  <printOptions horizontalCentered="1"/>
  <pageMargins left="0.45866141700000002" right="0.45866141700000002" top="0.74803149606299202" bottom="0.74803149606299202" header="0.31496062992126" footer="0.31496062992126"/>
  <pageSetup paperSize="8" scale="70" orientation="landscape" r:id="rId1"/>
  <headerFooter>
    <oddFooter>&amp;L&amp;F&amp;C&amp;A&amp;RV1.0          &amp;D</oddFooter>
  </headerFooter>
  <rowBreaks count="1" manualBreakCount="1">
    <brk id="57" max="16383" man="1"/>
  </rowBreaks>
  <ignoredErrors>
    <ignoredError sqref="G221:Q221 D222"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51"/>
  </sheetPr>
  <dimension ref="A1:X18"/>
  <sheetViews>
    <sheetView showGridLines="0" zoomScale="90" zoomScaleNormal="110" zoomScaleSheetLayoutView="100" workbookViewId="0">
      <selection activeCell="I30" sqref="I30"/>
    </sheetView>
  </sheetViews>
  <sheetFormatPr defaultColWidth="11.42578125" defaultRowHeight="15"/>
  <cols>
    <col min="1" max="1" width="21.140625" style="3" customWidth="1"/>
    <col min="2" max="2" width="19.5703125" style="3" customWidth="1"/>
    <col min="3" max="3" width="20.5703125" style="3" customWidth="1"/>
    <col min="4" max="4" width="20.42578125" style="3" customWidth="1"/>
    <col min="5" max="5" width="10.85546875" style="3" customWidth="1"/>
    <col min="6" max="6" width="17.42578125" style="3" customWidth="1"/>
    <col min="7" max="7" width="15.5703125" style="3" customWidth="1"/>
    <col min="8" max="8" width="20.140625" style="3" bestFit="1" customWidth="1"/>
    <col min="9" max="9" width="9.42578125" style="3" customWidth="1"/>
    <col min="10" max="10" width="10.28515625" style="3" customWidth="1"/>
    <col min="11" max="11" width="11.42578125" style="3" customWidth="1"/>
    <col min="12" max="12" width="8.140625" style="3" customWidth="1"/>
    <col min="13" max="13" width="9.7109375" style="3" customWidth="1"/>
    <col min="14" max="14" width="8.5703125" style="3" customWidth="1"/>
    <col min="15" max="15" width="7.140625" style="3" customWidth="1"/>
    <col min="16" max="16384" width="11.42578125" style="3"/>
  </cols>
  <sheetData>
    <row r="1" spans="1:24" ht="21" customHeight="1">
      <c r="A1" s="2"/>
      <c r="B1" s="2"/>
      <c r="C1" s="2"/>
      <c r="D1" s="2"/>
      <c r="E1" s="2"/>
      <c r="F1" s="2"/>
      <c r="G1" s="241"/>
      <c r="H1" s="2"/>
      <c r="I1" s="2"/>
      <c r="J1" s="2"/>
    </row>
    <row r="2" spans="1:24" ht="25.5" customHeight="1"/>
    <row r="3" spans="1:24" ht="36">
      <c r="B3" s="895" t="str">
        <f>+"Панель показателей: "&amp;" "&amp;+IF('Ввод данных'!B4="Выберите","",'Ввод данных'!B4&amp;" - ")&amp;+IF('Ввод данных'!F6="Выберите","",'Ввод данных'!F6)</f>
        <v>Панель показателей:  Кыргызстан - ВИЧ/СПИД/ТБ</v>
      </c>
      <c r="C3" s="895"/>
      <c r="D3" s="895"/>
      <c r="E3" s="895"/>
      <c r="F3" s="895"/>
      <c r="G3" s="895"/>
      <c r="H3" s="895"/>
      <c r="I3" s="895"/>
      <c r="J3" s="895"/>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37" t="s">
        <v>92</v>
      </c>
      <c r="B6" s="896" t="str">
        <f>+IF('Ввод данных'!B4="Выберите","",'Ввод данных'!B4)</f>
        <v>Кыргызстан</v>
      </c>
      <c r="C6" s="896"/>
      <c r="D6" s="899" t="s">
        <v>317</v>
      </c>
      <c r="E6" s="899"/>
      <c r="F6" s="900" t="str">
        <f>+'Ввод данных'!F4</f>
        <v>«Эффективный контроль за туберкулезом и ВИЧ-инфекцией в Кыргызской Республике»</v>
      </c>
      <c r="G6" s="900"/>
      <c r="H6" s="900"/>
      <c r="I6" s="900"/>
      <c r="J6" s="900"/>
      <c r="K6" s="47"/>
      <c r="L6" s="78"/>
      <c r="M6" s="47"/>
      <c r="N6" s="47"/>
      <c r="O6" s="47"/>
      <c r="P6" s="48"/>
      <c r="Q6" s="17"/>
      <c r="R6" s="17"/>
      <c r="S6" s="17"/>
      <c r="T6" s="17"/>
      <c r="U6" s="17"/>
    </row>
    <row r="7" spans="1:24" ht="8.25" customHeight="1">
      <c r="B7" s="6"/>
      <c r="C7" s="7"/>
      <c r="D7" s="7"/>
      <c r="E7" s="8"/>
      <c r="F7" s="8"/>
      <c r="G7" s="9"/>
      <c r="H7" s="9"/>
      <c r="K7" s="47"/>
      <c r="L7" s="47"/>
      <c r="M7" s="47"/>
      <c r="N7" s="47"/>
      <c r="O7" s="47"/>
      <c r="P7" s="48"/>
      <c r="Q7" s="17"/>
      <c r="R7" s="17"/>
      <c r="S7" s="17"/>
      <c r="T7" s="17"/>
      <c r="U7" s="17"/>
    </row>
    <row r="8" spans="1:24" ht="3.75" customHeight="1">
      <c r="C8" s="10"/>
      <c r="D8" s="10"/>
      <c r="E8" s="10"/>
      <c r="F8" s="10"/>
      <c r="G8" s="10"/>
      <c r="H8" s="10"/>
      <c r="I8" s="10"/>
      <c r="J8" s="10"/>
      <c r="K8" s="47"/>
      <c r="L8" s="47"/>
      <c r="M8" s="47"/>
      <c r="N8" s="47"/>
      <c r="O8" s="49"/>
      <c r="P8" s="48"/>
      <c r="Q8" s="49"/>
      <c r="R8" s="50"/>
      <c r="S8" s="17"/>
      <c r="T8" s="17"/>
      <c r="U8" s="17"/>
    </row>
    <row r="9" spans="1:24" ht="15.75">
      <c r="A9" s="315" t="s">
        <v>249</v>
      </c>
      <c r="B9" s="359" t="str">
        <f>+IF('Ввод данных'!F6="Please Select","",'Ввод данных'!F6)</f>
        <v>ВИЧ/СПИД/ТБ</v>
      </c>
      <c r="C9" s="203" t="s">
        <v>335</v>
      </c>
      <c r="D9" s="290" t="str">
        <f>+'Ввод данных'!B6</f>
        <v>KGZ-C-UNDP</v>
      </c>
      <c r="E9" s="898" t="s">
        <v>274</v>
      </c>
      <c r="F9" s="898"/>
      <c r="G9" s="291">
        <f>+IF(ISBLANK('Ввод данных'!B10),"",'Ввод данных'!B10)</f>
        <v>42552</v>
      </c>
      <c r="H9" s="378" t="s">
        <v>4</v>
      </c>
      <c r="I9" s="897">
        <f>+IF(ISBLANK('Ввод данных'!H6),"",'Ввод данных'!H6)</f>
        <v>24341578.491344798</v>
      </c>
      <c r="J9" s="897"/>
      <c r="K9" s="47"/>
      <c r="L9" s="47"/>
      <c r="M9" s="47"/>
      <c r="N9" s="47"/>
      <c r="O9" s="49"/>
      <c r="P9" s="48"/>
      <c r="Q9" s="49"/>
      <c r="R9" s="50"/>
      <c r="S9" s="17"/>
      <c r="T9" s="11"/>
      <c r="U9" s="11"/>
      <c r="V9" s="10"/>
      <c r="W9" s="10"/>
      <c r="X9" s="10"/>
    </row>
    <row r="10" spans="1:24" ht="15.75" customHeight="1">
      <c r="A10" s="315" t="s">
        <v>250</v>
      </c>
      <c r="B10" s="360">
        <f>+IF('Ввод данных'!F8="Please Select","",'Ввод данных'!F8)</f>
        <v>0</v>
      </c>
      <c r="C10" s="203" t="s">
        <v>256</v>
      </c>
      <c r="D10" s="358">
        <f>+IF('Ввод данных'!H8="Please Select","",'Ввод данных'!H8)</f>
        <v>0</v>
      </c>
      <c r="E10" s="889" t="s">
        <v>315</v>
      </c>
      <c r="F10" s="890"/>
      <c r="G10" s="888" t="str">
        <f>+'Ввод данных'!B8</f>
        <v>ПРООН</v>
      </c>
      <c r="H10" s="888"/>
      <c r="I10" s="888"/>
      <c r="J10" s="888"/>
      <c r="K10" s="51"/>
      <c r="L10" s="51"/>
      <c r="M10" s="47"/>
      <c r="N10" s="51"/>
      <c r="O10" s="49"/>
      <c r="P10" s="48"/>
      <c r="Q10" s="11"/>
      <c r="R10" s="50"/>
      <c r="S10" s="17"/>
      <c r="T10" s="11"/>
      <c r="U10" s="11"/>
    </row>
    <row r="11" spans="1:24" ht="31.5" customHeight="1">
      <c r="A11" s="315" t="s">
        <v>336</v>
      </c>
      <c r="B11" s="292" t="str">
        <f>+'Ввод данных'!B16</f>
        <v>P2</v>
      </c>
      <c r="C11" s="284" t="s">
        <v>272</v>
      </c>
      <c r="D11" s="293">
        <f>+IF(ISBLANK('Ввод данных'!D16),"",'Ввод данных'!D16)</f>
        <v>42736</v>
      </c>
      <c r="E11" s="898" t="s">
        <v>273</v>
      </c>
      <c r="F11" s="898"/>
      <c r="G11" s="293">
        <f>+IF(ISBLANK('Ввод данных'!F16),"",'Ввод данных'!F16)</f>
        <v>42916</v>
      </c>
      <c r="H11" s="377" t="s">
        <v>396</v>
      </c>
      <c r="I11" s="891" t="str">
        <f>+IF('Ввод данных'!B12="Пожалуйста Выберите","",'Ввод данных'!B12)</f>
        <v>A1</v>
      </c>
      <c r="J11" s="891"/>
      <c r="K11" s="240"/>
      <c r="L11" s="51"/>
      <c r="M11" s="47"/>
      <c r="N11" s="51"/>
      <c r="O11" s="51"/>
      <c r="P11" s="48"/>
      <c r="Q11" s="11"/>
      <c r="R11" s="50"/>
      <c r="S11" s="17"/>
      <c r="T11" s="12"/>
      <c r="U11" s="11"/>
    </row>
    <row r="12" spans="1:24" ht="31.5" customHeight="1">
      <c r="A12" s="362" t="s">
        <v>318</v>
      </c>
      <c r="B12" s="888" t="str">
        <f>+IF('Ввод данных'!F10="Пожалуйста Выберите","",'Ввод данных'!F10)</f>
        <v>UNOPS</v>
      </c>
      <c r="C12" s="888"/>
      <c r="D12" s="888"/>
      <c r="E12" s="892" t="s">
        <v>395</v>
      </c>
      <c r="F12" s="892"/>
      <c r="G12" s="888" t="str">
        <f>+'Ввод данных'!F12</f>
        <v>Арташес Мирзоян</v>
      </c>
      <c r="H12" s="888"/>
      <c r="I12" s="888"/>
      <c r="J12" s="888"/>
      <c r="K12" s="51"/>
      <c r="L12" s="51"/>
      <c r="M12" s="47"/>
      <c r="N12" s="51"/>
      <c r="O12" s="17"/>
      <c r="P12" s="48"/>
      <c r="Q12" s="11"/>
      <c r="R12" s="50"/>
      <c r="S12" s="17"/>
      <c r="T12" s="11"/>
      <c r="U12" s="52"/>
      <c r="V12" s="11"/>
      <c r="W12" s="12"/>
      <c r="X12" s="11"/>
    </row>
    <row r="13" spans="1:24" ht="27.75" customHeight="1">
      <c r="A13" s="361" t="s">
        <v>394</v>
      </c>
      <c r="B13" s="888" t="str">
        <f>+'Ввод данных'!C18</f>
        <v>ПРООН</v>
      </c>
      <c r="C13" s="888"/>
      <c r="D13" s="888"/>
      <c r="E13" s="892" t="s">
        <v>275</v>
      </c>
      <c r="F13" s="892"/>
      <c r="G13" s="893">
        <f>+IF(ISBLANK('Ввод данных'!I16),"",'Ввод данных'!I16)</f>
        <v>43202</v>
      </c>
      <c r="H13" s="894"/>
      <c r="I13" s="894"/>
      <c r="J13" s="894"/>
      <c r="K13" s="17"/>
      <c r="L13" s="18"/>
      <c r="M13" s="18"/>
      <c r="N13" s="18"/>
      <c r="O13" s="17"/>
      <c r="P13" s="18"/>
      <c r="Q13" s="18"/>
      <c r="R13" s="50"/>
      <c r="S13" s="17"/>
      <c r="T13" s="18"/>
      <c r="U13" s="53"/>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12"/>
      <c r="D16" s="16"/>
      <c r="E16" s="316"/>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3:J3"/>
    <mergeCell ref="B12:D12"/>
    <mergeCell ref="B6:C6"/>
    <mergeCell ref="I9:J9"/>
    <mergeCell ref="E11:F11"/>
    <mergeCell ref="E12:F12"/>
    <mergeCell ref="D6:E6"/>
    <mergeCell ref="F6:J6"/>
    <mergeCell ref="E9:F9"/>
    <mergeCell ref="G10:J10"/>
    <mergeCell ref="B13:D13"/>
    <mergeCell ref="E10:F10"/>
    <mergeCell ref="I11:J11"/>
    <mergeCell ref="G12:J12"/>
    <mergeCell ref="E13:F13"/>
    <mergeCell ref="G13:J13"/>
  </mergeCells>
  <phoneticPr fontId="31" type="noConversion"/>
  <conditionalFormatting sqref="I11:J11">
    <cfRule type="cellIs" dxfId="79" priority="1" stopIfTrue="1" operator="equal">
      <formula>"C"</formula>
    </cfRule>
    <cfRule type="cellIs" dxfId="78" priority="2" stopIfTrue="1" operator="equal">
      <formula>"B2"</formula>
    </cfRule>
    <cfRule type="cellIs" dxfId="77" priority="3" stopIfTrue="1" operator="equal">
      <formula>"B1"</formula>
    </cfRule>
  </conditionalFormatting>
  <dataValidations count="1">
    <dataValidation type="list" allowBlank="1" showInputMessage="1" showErrorMessage="1" sqref="G7">
      <formula1>$K$8:$K$9</formula1>
    </dataValidation>
  </dataValidations>
  <pageMargins left="0.70866141732283472" right="0.70866141732283472" top="0.74803149606299213" bottom="0.74803149606299213" header="0.31496062992125984" footer="0.31496062992125984"/>
  <pageSetup paperSize="8" scale="92" orientation="landscape" r:id="rId1"/>
  <headerFooter>
    <oddFooter>&amp;L&amp;F&amp;C&amp;A&amp;RV1.0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41"/>
  </sheetPr>
  <dimension ref="A1:Q36"/>
  <sheetViews>
    <sheetView showGridLines="0" topLeftCell="A13" zoomScale="130" zoomScaleNormal="130" workbookViewId="0">
      <selection activeCell="Q25" sqref="Q25"/>
    </sheetView>
  </sheetViews>
  <sheetFormatPr defaultColWidth="11" defaultRowHeight="15"/>
  <cols>
    <col min="1" max="1" width="3.85546875" customWidth="1"/>
    <col min="2" max="2" width="11.7109375" customWidth="1"/>
    <col min="3" max="3" width="5.140625" customWidth="1"/>
    <col min="4" max="4" width="12.42578125" customWidth="1"/>
    <col min="5" max="5" width="11.42578125" customWidth="1"/>
    <col min="6" max="6" width="14.28515625" customWidth="1"/>
    <col min="7" max="9" width="3.85546875" customWidth="1"/>
    <col min="10" max="10" width="10.42578125" customWidth="1"/>
    <col min="11" max="11" width="14.7109375" customWidth="1"/>
    <col min="12" max="12" width="12" customWidth="1"/>
    <col min="13" max="13" width="11.7109375" customWidth="1"/>
  </cols>
  <sheetData>
    <row r="1" spans="2:17" ht="30.75" customHeight="1">
      <c r="B1" s="3"/>
      <c r="C1" s="3"/>
      <c r="D1" s="3"/>
      <c r="E1" s="3"/>
      <c r="F1" s="3"/>
      <c r="G1" s="3"/>
      <c r="H1" s="3"/>
      <c r="I1" s="3"/>
      <c r="J1" s="3"/>
      <c r="K1" s="3"/>
      <c r="L1" s="3"/>
      <c r="M1" s="3"/>
    </row>
    <row r="2" spans="2:17" ht="27.75" customHeight="1">
      <c r="B2" s="908" t="str">
        <f>+"Панель показателей:  "&amp;"  "&amp;IF(+'Ввод данных'!B4="Выберите","",'Ввод данных'!B4&amp;" - ")&amp;IF('Ввод данных'!F6="Выберите","",'Ввод данных'!F6)</f>
        <v>Панель показателей:    Кыргызстан - ВИЧ/СПИД/ТБ</v>
      </c>
      <c r="C2" s="908"/>
      <c r="D2" s="908"/>
      <c r="E2" s="908"/>
      <c r="F2" s="908"/>
      <c r="G2" s="908"/>
      <c r="H2" s="908"/>
      <c r="I2" s="908"/>
      <c r="J2" s="908"/>
      <c r="K2" s="908"/>
      <c r="L2" s="908"/>
      <c r="M2" s="908"/>
      <c r="N2" s="1"/>
      <c r="O2" s="1"/>
      <c r="P2" s="1"/>
      <c r="Q2" s="1"/>
    </row>
    <row r="3" spans="2:17">
      <c r="B3" s="363">
        <f>+IF('Ввод данных'!F8="Выберите","",'Ввод данных'!F8)</f>
        <v>0</v>
      </c>
      <c r="C3" s="913"/>
      <c r="D3" s="913"/>
      <c r="E3" s="912"/>
      <c r="F3" s="912"/>
      <c r="G3" s="912"/>
      <c r="H3" s="912"/>
      <c r="I3" s="912"/>
      <c r="J3" s="912"/>
      <c r="K3" s="910" t="str">
        <f>+'Ввод данных'!A16</f>
        <v>Отчетный период</v>
      </c>
      <c r="L3" s="910"/>
      <c r="M3" s="183" t="str">
        <f>+'Ввод данных'!B16</f>
        <v>P2</v>
      </c>
      <c r="N3" s="79"/>
    </row>
    <row r="4" spans="2:17" ht="23.25">
      <c r="B4" s="379" t="str">
        <f>+'Ввод данных'!A12</f>
        <v>Последняя оценка:</v>
      </c>
      <c r="C4" s="914" t="str">
        <f>+IF('Ввод данных'!B12="Выберите","",'Ввод данных'!B12)</f>
        <v>A1</v>
      </c>
      <c r="D4" s="914"/>
      <c r="E4" s="912" t="str">
        <f>+'Ввод данных'!B8</f>
        <v>ПРООН</v>
      </c>
      <c r="F4" s="912"/>
      <c r="G4" s="912"/>
      <c r="H4" s="912"/>
      <c r="I4" s="912"/>
      <c r="J4" s="912"/>
      <c r="K4" s="910" t="str">
        <f>+'Ввод данных'!C16</f>
        <v>с:</v>
      </c>
      <c r="L4" s="911"/>
      <c r="M4" s="185">
        <f>+IF(ISBLANK('Ввод данных'!D16),"",'Ввод данных'!D16)</f>
        <v>42736</v>
      </c>
    </row>
    <row r="5" spans="2:17" ht="18.75" customHeight="1">
      <c r="B5" s="119"/>
      <c r="C5" s="119"/>
      <c r="D5" s="909" t="str">
        <f>+'Ввод данных'!F4</f>
        <v>«Эффективный контроль за туберкулезом и ВИЧ-инфекцией в Кыргызской Республике»</v>
      </c>
      <c r="E5" s="909"/>
      <c r="F5" s="909"/>
      <c r="G5" s="909"/>
      <c r="H5" s="909"/>
      <c r="I5" s="909"/>
      <c r="J5" s="909"/>
      <c r="K5" s="909"/>
      <c r="L5" s="119" t="str">
        <f>+'Ввод данных'!E16</f>
        <v>до:</v>
      </c>
      <c r="M5" s="185">
        <f>+IF(ISBLANK('Ввод данных'!F16),"",'Ввод данных'!F16)</f>
        <v>42916</v>
      </c>
    </row>
    <row r="6" spans="2:17" ht="18.75">
      <c r="B6" s="123"/>
      <c r="C6" s="119"/>
      <c r="D6" s="120"/>
      <c r="E6" s="915" t="s">
        <v>381</v>
      </c>
      <c r="F6" s="915"/>
      <c r="G6" s="915"/>
      <c r="H6" s="915"/>
      <c r="I6" s="915"/>
      <c r="J6" s="915"/>
      <c r="K6" s="3"/>
      <c r="L6" s="3"/>
      <c r="M6" s="3"/>
    </row>
    <row r="7" spans="2:17" ht="10.5" customHeight="1">
      <c r="B7" s="124"/>
      <c r="C7" s="125"/>
      <c r="D7" s="126"/>
      <c r="E7" s="127"/>
      <c r="F7" s="127"/>
      <c r="G7" s="128"/>
      <c r="H7" s="128"/>
      <c r="I7" s="128"/>
      <c r="J7" s="128"/>
      <c r="K7" s="122"/>
      <c r="L7" s="122"/>
      <c r="M7" s="121"/>
    </row>
    <row r="8" spans="2:17">
      <c r="B8" s="188" t="str">
        <f>+'Ввод данных'!A27&amp; " - в ("&amp;'Ввод данных'!C26&amp;")  "&amp;+K3&amp;" "&amp;+M3</f>
        <v>F1: Бюджет и выплаты Глобальным фондом - в ($)  Отчетный период P2</v>
      </c>
      <c r="C8" s="129"/>
      <c r="D8" s="2"/>
      <c r="E8" s="2"/>
      <c r="F8" s="2"/>
      <c r="J8" s="188" t="str">
        <f>+'Ввод данных'!A58&amp; " - в ("&amp;'Ввод данных'!C26&amp;")         "&amp;+K3&amp;" "&amp;+M3</f>
        <v>F3: Выплаты и расходы - в ($)         Отчетный период P2</v>
      </c>
      <c r="K8" s="3"/>
      <c r="L8" s="3"/>
      <c r="M8" s="3"/>
    </row>
    <row r="9" spans="2:17" ht="21.75" customHeight="1">
      <c r="B9" s="295" t="s">
        <v>437</v>
      </c>
      <c r="C9" s="921" t="s">
        <v>504</v>
      </c>
      <c r="D9" s="902"/>
      <c r="E9" s="902"/>
      <c r="F9" s="903"/>
      <c r="J9" s="296" t="s">
        <v>437</v>
      </c>
      <c r="K9" s="901" t="s">
        <v>505</v>
      </c>
      <c r="L9" s="902"/>
      <c r="M9" s="903"/>
    </row>
    <row r="10" spans="2:17">
      <c r="B10" s="2"/>
      <c r="C10" s="2"/>
      <c r="D10" s="2"/>
      <c r="E10" s="2"/>
      <c r="F10" s="2"/>
      <c r="G10" s="3"/>
      <c r="H10" s="3"/>
      <c r="I10" s="3"/>
      <c r="J10" s="3"/>
      <c r="K10" s="3"/>
      <c r="L10" s="3"/>
      <c r="M10" s="3"/>
    </row>
    <row r="11" spans="2:17">
      <c r="B11" s="2"/>
      <c r="C11" s="2"/>
      <c r="D11" s="2"/>
      <c r="E11" s="2"/>
      <c r="F11" s="2"/>
      <c r="G11" s="3"/>
      <c r="H11" s="3"/>
      <c r="I11" s="3"/>
      <c r="J11" s="3"/>
      <c r="K11" s="3"/>
      <c r="L11" s="3"/>
      <c r="M11" s="3"/>
    </row>
    <row r="12" spans="2:17">
      <c r="B12" s="2"/>
      <c r="C12" s="2"/>
      <c r="D12" s="2"/>
      <c r="E12" s="2"/>
      <c r="F12" s="2"/>
      <c r="G12" s="3"/>
      <c r="H12" s="3"/>
      <c r="I12" s="3"/>
      <c r="J12" s="3"/>
      <c r="K12" s="3"/>
      <c r="L12" s="3"/>
      <c r="M12" s="3"/>
    </row>
    <row r="13" spans="2:17">
      <c r="B13" s="2"/>
      <c r="C13" s="2"/>
      <c r="D13" s="2"/>
      <c r="E13" s="2"/>
      <c r="F13" s="2"/>
      <c r="G13" s="3"/>
      <c r="H13" s="3"/>
      <c r="I13" s="3"/>
      <c r="J13" s="3"/>
      <c r="K13" s="3"/>
      <c r="L13" s="3"/>
      <c r="M13" s="3"/>
    </row>
    <row r="14" spans="2:17">
      <c r="B14" s="2"/>
      <c r="C14" s="2"/>
      <c r="D14" s="2"/>
      <c r="E14" s="2"/>
      <c r="F14" s="2"/>
      <c r="G14" s="3"/>
      <c r="H14" s="3"/>
      <c r="I14" s="3"/>
      <c r="J14" s="3"/>
      <c r="K14" s="3"/>
      <c r="L14" s="3"/>
      <c r="M14" s="3"/>
    </row>
    <row r="15" spans="2:17">
      <c r="B15" s="2"/>
      <c r="C15" s="2"/>
      <c r="D15" s="2"/>
      <c r="E15" s="2"/>
      <c r="F15" s="2"/>
      <c r="G15" s="3"/>
      <c r="H15" s="3"/>
      <c r="I15" s="3"/>
      <c r="J15" s="3"/>
      <c r="K15" s="3"/>
      <c r="L15" s="3"/>
      <c r="M15" s="3"/>
    </row>
    <row r="16" spans="2:17">
      <c r="B16" s="2"/>
      <c r="C16" s="2"/>
      <c r="D16" s="2"/>
      <c r="E16" s="2"/>
      <c r="F16" s="2"/>
      <c r="G16" s="3"/>
      <c r="H16" s="3"/>
      <c r="I16" s="3"/>
      <c r="J16" s="3"/>
      <c r="K16" s="3"/>
      <c r="L16" s="3"/>
      <c r="M16" s="3"/>
    </row>
    <row r="17" spans="1:13">
      <c r="B17" s="2"/>
      <c r="C17" s="2"/>
      <c r="D17" s="2"/>
      <c r="E17" s="2"/>
      <c r="F17" s="2"/>
      <c r="G17" s="3"/>
      <c r="H17" s="3"/>
      <c r="I17" s="3"/>
      <c r="J17" s="3"/>
      <c r="K17" s="3"/>
      <c r="L17" s="3"/>
      <c r="M17" s="3"/>
    </row>
    <row r="18" spans="1:13">
      <c r="B18" s="2"/>
      <c r="C18" s="2"/>
      <c r="D18" s="2"/>
      <c r="E18" s="2"/>
      <c r="F18" s="2"/>
      <c r="G18" s="3"/>
      <c r="H18" s="3"/>
      <c r="I18" s="3"/>
      <c r="J18" s="3"/>
      <c r="K18" s="3"/>
      <c r="L18" s="3"/>
      <c r="M18" s="3"/>
    </row>
    <row r="19" spans="1:13">
      <c r="B19" s="2"/>
      <c r="C19" s="2"/>
      <c r="D19" s="2"/>
      <c r="E19" s="2"/>
      <c r="F19" s="2"/>
      <c r="G19" s="3"/>
      <c r="H19" s="3"/>
      <c r="I19" s="3"/>
      <c r="J19" s="3"/>
      <c r="K19" s="3"/>
      <c r="L19" s="3"/>
      <c r="M19" s="3"/>
    </row>
    <row r="20" spans="1:13">
      <c r="B20" s="2"/>
      <c r="C20" s="2"/>
      <c r="D20" s="2"/>
      <c r="E20" s="2"/>
      <c r="F20" s="2"/>
      <c r="G20" s="3"/>
      <c r="H20" s="3"/>
      <c r="I20" s="3"/>
      <c r="J20" s="3"/>
      <c r="K20" s="3"/>
      <c r="L20" s="3"/>
      <c r="M20" s="3"/>
    </row>
    <row r="21" spans="1:13">
      <c r="A21" s="19"/>
      <c r="B21" s="19"/>
      <c r="C21" s="19"/>
      <c r="D21" s="19"/>
      <c r="E21" s="19"/>
      <c r="F21" s="19"/>
      <c r="G21" s="19"/>
      <c r="H21" s="19"/>
      <c r="I21" s="19"/>
      <c r="J21" s="19"/>
      <c r="K21" s="19"/>
      <c r="L21" s="19"/>
      <c r="M21" s="19"/>
    </row>
    <row r="22" spans="1:13" ht="17.25" customHeight="1">
      <c r="B22" s="189" t="str">
        <f>+'Ввод данных'!A36&amp; " - в ("&amp;'Ввод данных'!C26&amp;")  "&amp;+K3&amp;" "&amp;+M3</f>
        <v>F2: Бюджет и фактические расходы согласно задачам гранта - в ($)  Отчетный период P2</v>
      </c>
      <c r="C22" s="2"/>
      <c r="D22" s="2"/>
      <c r="E22" s="2"/>
      <c r="F22" s="2"/>
      <c r="J22" s="189" t="str">
        <f>+'Ввод данных'!A67&amp;"      "&amp;+K3&amp;" "&amp;+M3</f>
        <v>F4: Последний отчетный и платежный цикл ОР      Отчетный период P2</v>
      </c>
      <c r="L22" s="3"/>
      <c r="M22" s="3"/>
    </row>
    <row r="23" spans="1:13" ht="25.5" customHeight="1">
      <c r="B23" s="295" t="s">
        <v>437</v>
      </c>
      <c r="C23" s="901" t="s">
        <v>506</v>
      </c>
      <c r="D23" s="902"/>
      <c r="E23" s="902"/>
      <c r="F23" s="903"/>
      <c r="G23" s="312"/>
      <c r="H23" s="312"/>
      <c r="I23" s="312"/>
      <c r="J23" s="295" t="s">
        <v>437</v>
      </c>
      <c r="K23" s="901" t="s">
        <v>507</v>
      </c>
      <c r="L23" s="922"/>
      <c r="M23" s="923"/>
    </row>
    <row r="24" spans="1:13" ht="15.75" thickBot="1">
      <c r="B24" s="197"/>
      <c r="C24" s="197"/>
      <c r="D24" s="197"/>
      <c r="E24" s="197"/>
      <c r="F24" s="197"/>
      <c r="G24" s="197"/>
      <c r="H24" s="197"/>
      <c r="I24" s="197"/>
      <c r="J24" s="198"/>
      <c r="K24" s="198"/>
      <c r="L24" s="197"/>
      <c r="M24" s="197"/>
    </row>
    <row r="25" spans="1:13" ht="29.25" customHeight="1" thickBot="1">
      <c r="B25" s="3"/>
      <c r="C25" s="3"/>
      <c r="D25" s="3"/>
      <c r="E25" s="3"/>
      <c r="F25" s="3"/>
      <c r="G25" s="282"/>
      <c r="H25" s="282"/>
      <c r="I25" s="282"/>
      <c r="J25" s="916" t="s">
        <v>364</v>
      </c>
      <c r="K25" s="917"/>
      <c r="L25" s="917"/>
      <c r="M25" s="918"/>
    </row>
    <row r="26" spans="1:13" ht="24.75">
      <c r="B26" s="3"/>
      <c r="C26" s="3"/>
      <c r="D26" s="3"/>
      <c r="E26" s="3"/>
      <c r="F26" s="3"/>
      <c r="G26" s="256"/>
      <c r="H26" s="256"/>
      <c r="I26" s="256"/>
      <c r="J26" s="919"/>
      <c r="K26" s="920"/>
      <c r="L26" s="266" t="s">
        <v>356</v>
      </c>
      <c r="M26" s="267" t="s">
        <v>357</v>
      </c>
    </row>
    <row r="27" spans="1:13" ht="23.25" customHeight="1">
      <c r="B27" s="3"/>
      <c r="C27" s="3"/>
      <c r="D27" s="3"/>
      <c r="E27" s="3"/>
      <c r="F27" s="3"/>
      <c r="G27" s="283"/>
      <c r="H27" s="283"/>
      <c r="I27" s="283"/>
      <c r="J27" s="904" t="str">
        <f>'Ввод данных'!A71</f>
        <v xml:space="preserve">Сколько дней понадобилось для подачи ИОР/ЗПС в офис МАФ </v>
      </c>
      <c r="K27" s="905"/>
      <c r="L27" s="268">
        <f>+'Ввод данных'!C71</f>
        <v>74</v>
      </c>
      <c r="M27" s="265">
        <f>+'Ввод данных'!D71</f>
        <v>77</v>
      </c>
    </row>
    <row r="28" spans="1:13" ht="21" customHeight="1">
      <c r="B28" s="3"/>
      <c r="C28" s="3"/>
      <c r="D28" s="3"/>
      <c r="E28" s="3"/>
      <c r="F28" s="3"/>
      <c r="G28" s="283"/>
      <c r="H28" s="283"/>
      <c r="I28" s="283"/>
      <c r="J28" s="904" t="str">
        <f>'Ввод данных'!A72</f>
        <v xml:space="preserve">Спустя сколько дней ОР получил платеж </v>
      </c>
      <c r="K28" s="905"/>
      <c r="L28" s="268">
        <f>+'Ввод данных'!C72</f>
        <v>60</v>
      </c>
      <c r="M28" s="265">
        <f>+'Ввод данных'!D72</f>
        <v>39</v>
      </c>
    </row>
    <row r="29" spans="1:13" ht="21" customHeight="1" thickBot="1">
      <c r="B29" s="3"/>
      <c r="C29" s="3"/>
      <c r="D29" s="3"/>
      <c r="E29" s="3"/>
      <c r="F29" s="3"/>
      <c r="G29" s="283"/>
      <c r="H29" s="283"/>
      <c r="I29" s="283"/>
      <c r="J29" s="906" t="str">
        <f>'Ввод данных'!A73</f>
        <v>Спустя сколько дней суб-реципиенты получили платежи</v>
      </c>
      <c r="K29" s="907"/>
      <c r="L29" s="269">
        <f>+'Ввод данных'!C73</f>
        <v>10</v>
      </c>
      <c r="M29" s="270">
        <f>+'Ввод данных'!D73</f>
        <v>21</v>
      </c>
    </row>
    <row r="30" spans="1:13">
      <c r="B30" s="3"/>
      <c r="C30" s="3"/>
      <c r="D30" s="3"/>
      <c r="E30" s="3"/>
      <c r="F30" s="3"/>
      <c r="G30" s="3"/>
      <c r="H30" s="3"/>
      <c r="I30" s="3"/>
      <c r="J30" s="3"/>
      <c r="K30" s="3"/>
      <c r="L30" s="3"/>
      <c r="M30" s="3"/>
    </row>
    <row r="31" spans="1:13">
      <c r="B31" s="3"/>
      <c r="C31" s="15"/>
      <c r="D31" s="213"/>
      <c r="E31" s="3"/>
      <c r="F31" s="3"/>
      <c r="G31" s="3"/>
      <c r="H31" s="3"/>
      <c r="I31" s="3"/>
      <c r="J31" s="3"/>
      <c r="K31" s="3"/>
      <c r="L31" s="3"/>
      <c r="M31" s="3"/>
    </row>
    <row r="32" spans="1:13">
      <c r="B32" s="3"/>
      <c r="C32" s="15"/>
      <c r="D32" s="213"/>
      <c r="E32" s="3"/>
      <c r="F32" s="3"/>
      <c r="G32" s="3"/>
      <c r="H32" s="3"/>
      <c r="I32" s="3"/>
      <c r="J32" s="3"/>
      <c r="K32" s="3"/>
      <c r="L32" s="3"/>
      <c r="M32" s="3"/>
    </row>
    <row r="34" spans="2:5">
      <c r="B34" s="400" t="s">
        <v>407</v>
      </c>
      <c r="E34" s="19"/>
    </row>
    <row r="35" spans="2:5">
      <c r="B35" s="399"/>
    </row>
    <row r="36" spans="2:5">
      <c r="B36" s="400" t="s">
        <v>408</v>
      </c>
    </row>
  </sheetData>
  <sheetProtection password="CFC9" sheet="1"/>
  <mergeCells count="18">
    <mergeCell ref="C9:F9"/>
    <mergeCell ref="K23:M23"/>
    <mergeCell ref="C23:F23"/>
    <mergeCell ref="K9:M9"/>
    <mergeCell ref="J28:K28"/>
    <mergeCell ref="J29:K29"/>
    <mergeCell ref="B2:M2"/>
    <mergeCell ref="D5:K5"/>
    <mergeCell ref="K4:L4"/>
    <mergeCell ref="K3:L3"/>
    <mergeCell ref="E3:J3"/>
    <mergeCell ref="C3:D3"/>
    <mergeCell ref="C4:D4"/>
    <mergeCell ref="E4:J4"/>
    <mergeCell ref="E6:J6"/>
    <mergeCell ref="J25:M25"/>
    <mergeCell ref="J26:K26"/>
    <mergeCell ref="J27:K27"/>
  </mergeCells>
  <phoneticPr fontId="31" type="noConversion"/>
  <conditionalFormatting sqref="C4:D4">
    <cfRule type="cellIs" dxfId="76" priority="3" stopIfTrue="1" operator="equal">
      <formula>"C"</formula>
    </cfRule>
    <cfRule type="cellIs" dxfId="75" priority="4" stopIfTrue="1" operator="equal">
      <formula>"B2"</formula>
    </cfRule>
    <cfRule type="cellIs" dxfId="74" priority="5" stopIfTrue="1" operator="equal">
      <formula>"B1"</formula>
    </cfRule>
  </conditionalFormatting>
  <conditionalFormatting sqref="M27:M29">
    <cfRule type="expression" dxfId="73" priority="1" stopIfTrue="1">
      <formula>$M27&gt;$L27</formula>
    </cfRule>
    <cfRule type="expression" dxfId="72" priority="2" stopIfTrue="1">
      <formula>$M27&lt;=$L27</formula>
    </cfRule>
  </conditionalFormatting>
  <pageMargins left="0.70866141732283472" right="0.70866141732283472" top="0.74803149606299213" bottom="0.74803149606299213" header="0.31496062992125984" footer="0.31496062992125984"/>
  <pageSetup paperSize="8" scale="97" orientation="landscape" r:id="rId1"/>
  <headerFooter>
    <oddFooter>&amp;L&amp;F&amp;C&amp;A&amp;RV1.0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41"/>
  </sheetPr>
  <dimension ref="A1:Q46"/>
  <sheetViews>
    <sheetView showGridLines="0" topLeftCell="A34" zoomScaleNormal="100" workbookViewId="0">
      <selection activeCell="R30" sqref="R30"/>
    </sheetView>
  </sheetViews>
  <sheetFormatPr defaultColWidth="11" defaultRowHeight="15"/>
  <cols>
    <col min="1" max="1" width="3.28515625" customWidth="1"/>
    <col min="2" max="2" width="12.140625" customWidth="1"/>
    <col min="3" max="3" width="13.140625" customWidth="1"/>
    <col min="4" max="4" width="14.28515625" customWidth="1"/>
    <col min="5" max="5" width="12.85546875" customWidth="1"/>
    <col min="6" max="7" width="17" customWidth="1"/>
    <col min="8" max="8" width="3.85546875" customWidth="1"/>
    <col min="9" max="9" width="17.85546875" customWidth="1"/>
    <col min="10" max="10" width="18.42578125" customWidth="1"/>
    <col min="11" max="11" width="13.7109375" customWidth="1"/>
    <col min="12" max="12" width="13.5703125" customWidth="1"/>
    <col min="13" max="13" width="14.140625" customWidth="1"/>
  </cols>
  <sheetData>
    <row r="1" spans="1:17" ht="28.5" customHeight="1">
      <c r="C1" s="209"/>
      <c r="E1" s="210"/>
    </row>
    <row r="2" spans="1:17" ht="27.75" customHeight="1">
      <c r="B2" s="908" t="str">
        <f>+"Панель показателей:  "&amp;"  "&amp;IF(+'Ввод данных'!B4="Выберите","",'Ввод данных'!B4&amp;" - ")&amp;IF('Ввод данных'!F6="Выберите","",'Ввод данных'!F6)</f>
        <v>Панель показателей:    Кыргызстан - ВИЧ/СПИД/ТБ</v>
      </c>
      <c r="C2" s="908"/>
      <c r="D2" s="908"/>
      <c r="E2" s="908"/>
      <c r="F2" s="908"/>
      <c r="G2" s="908"/>
      <c r="H2" s="908"/>
      <c r="I2" s="908"/>
      <c r="J2" s="908"/>
      <c r="K2" s="908"/>
      <c r="L2" s="908"/>
      <c r="M2" s="908"/>
      <c r="N2" s="25"/>
      <c r="O2" s="25"/>
      <c r="P2" s="25"/>
      <c r="Q2" s="25"/>
    </row>
    <row r="3" spans="1:17" ht="22.5" customHeight="1">
      <c r="A3" s="368"/>
      <c r="B3" s="369">
        <f>+IF('Ввод данных'!F8="Пожалуйста выберите","",'Ввод данных'!F8)</f>
        <v>0</v>
      </c>
      <c r="C3" s="931">
        <f>+IF('Ввод данных'!H8="Пожалуйста выберите","",'Ввод данных'!H8)</f>
        <v>0</v>
      </c>
      <c r="D3" s="931"/>
      <c r="E3" s="925"/>
      <c r="F3" s="925"/>
      <c r="G3" s="925"/>
      <c r="H3" s="925"/>
      <c r="I3" s="925"/>
      <c r="J3" s="925"/>
      <c r="K3" s="926" t="str">
        <f>+'Ввод данных'!A16</f>
        <v>Отчетный период</v>
      </c>
      <c r="L3" s="926"/>
      <c r="M3" s="183" t="str">
        <f>+'Ввод данных'!B16</f>
        <v>P2</v>
      </c>
    </row>
    <row r="4" spans="1:17" ht="25.5" customHeight="1">
      <c r="A4" s="368"/>
      <c r="B4" s="383" t="str">
        <f>+'Ввод данных'!A12</f>
        <v>Последняя оценка:</v>
      </c>
      <c r="C4" s="924" t="str">
        <f>+IF('Ввод данных'!B12="Выберите","",'Ввод данных'!B12)</f>
        <v>A1</v>
      </c>
      <c r="D4" s="924"/>
      <c r="E4" s="925" t="str">
        <f>+'Ввод данных'!B8</f>
        <v>ПРООН</v>
      </c>
      <c r="F4" s="925"/>
      <c r="G4" s="925"/>
      <c r="H4" s="925"/>
      <c r="I4" s="925"/>
      <c r="J4" s="925"/>
      <c r="K4" s="926" t="str">
        <f>+'Ввод данных'!C16</f>
        <v>с:</v>
      </c>
      <c r="L4" s="926"/>
      <c r="M4" s="185">
        <f>+IF(ISBLANK('Ввод данных'!D16),"",'Ввод данных'!D16)</f>
        <v>42736</v>
      </c>
    </row>
    <row r="5" spans="1:17" ht="18.75" customHeight="1">
      <c r="B5" s="23"/>
      <c r="C5" s="23"/>
      <c r="D5" s="925" t="str">
        <f>+'Ввод данных'!F4</f>
        <v>«Эффективный контроль за туберкулезом и ВИЧ-инфекцией в Кыргызской Республике»</v>
      </c>
      <c r="E5" s="925"/>
      <c r="F5" s="925"/>
      <c r="G5" s="925"/>
      <c r="H5" s="925"/>
      <c r="I5" s="925"/>
      <c r="J5" s="925"/>
      <c r="K5" s="925"/>
      <c r="L5" s="23" t="str">
        <f>+'Ввод данных'!E16</f>
        <v>до:</v>
      </c>
      <c r="M5" s="185">
        <f>+IF(ISBLANK('Ввод данных'!F16),"",'Ввод данных'!F16)</f>
        <v>42916</v>
      </c>
    </row>
    <row r="6" spans="1:17" ht="18.75">
      <c r="B6" s="22"/>
      <c r="C6" s="23"/>
      <c r="D6" s="24"/>
      <c r="E6" s="372" t="s">
        <v>393</v>
      </c>
      <c r="F6" s="372"/>
      <c r="G6" s="372"/>
      <c r="H6" s="372"/>
      <c r="I6" s="372"/>
      <c r="J6" s="372"/>
    </row>
    <row r="7" spans="1:17" ht="22.5" customHeight="1" thickBot="1">
      <c r="B7" s="929" t="str">
        <f>+'Ввод данных'!A78&amp;" "&amp;+K3&amp;"   "&amp;+M3</f>
        <v>M1: Статус Предварительных условий (ПУ) и Действий с установленным сроком исполнения (ДУС) Отчетный период   P2</v>
      </c>
      <c r="C7" s="929"/>
      <c r="D7" s="929"/>
      <c r="E7" s="929"/>
      <c r="F7" s="929"/>
      <c r="G7" s="371"/>
      <c r="I7" s="313" t="str">
        <f>+'Ввод данных'!A87&amp;"                                       "&amp;+K3&amp;"  "&amp;+M3</f>
        <v>M2: Статус ключевых руководящих должностей в структуре ОР                                       Отчетный период  P2</v>
      </c>
    </row>
    <row r="8" spans="1:17" ht="25.5" customHeight="1" thickBot="1">
      <c r="B8" s="567" t="s">
        <v>437</v>
      </c>
      <c r="C8" s="927" t="s">
        <v>626</v>
      </c>
      <c r="D8" s="927"/>
      <c r="E8" s="927"/>
      <c r="F8" s="928"/>
      <c r="G8" s="374"/>
      <c r="H8" s="314"/>
      <c r="I8" s="567" t="s">
        <v>437</v>
      </c>
      <c r="J8" s="927" t="s">
        <v>627</v>
      </c>
      <c r="K8" s="927"/>
      <c r="L8" s="927"/>
      <c r="M8" s="928"/>
    </row>
    <row r="9" spans="1:17">
      <c r="B9" s="19"/>
      <c r="C9" s="19"/>
      <c r="D9" s="19"/>
      <c r="E9" s="19"/>
      <c r="F9" s="19"/>
      <c r="G9" s="19"/>
      <c r="H9" s="19"/>
      <c r="I9" s="19"/>
    </row>
    <row r="10" spans="1:17">
      <c r="A10" s="44"/>
      <c r="B10" s="19"/>
      <c r="C10" s="19"/>
      <c r="D10" s="930"/>
      <c r="E10" s="697"/>
      <c r="F10" s="697"/>
      <c r="G10" s="352"/>
      <c r="H10" s="352"/>
      <c r="I10" s="19"/>
      <c r="O10" s="46"/>
      <c r="P10" s="46"/>
      <c r="Q10" s="45"/>
    </row>
    <row r="11" spans="1:17">
      <c r="B11" s="19"/>
      <c r="C11" s="27"/>
      <c r="D11" s="930"/>
      <c r="E11" s="27"/>
      <c r="F11" s="27"/>
      <c r="G11" s="27"/>
      <c r="H11" s="27"/>
      <c r="I11" s="27"/>
      <c r="O11" s="19"/>
      <c r="P11" s="19"/>
    </row>
    <row r="12" spans="1:17">
      <c r="B12" s="27"/>
      <c r="C12" s="75"/>
      <c r="D12" s="76"/>
      <c r="E12" s="76"/>
      <c r="F12" s="76"/>
      <c r="G12" s="76"/>
      <c r="H12" s="76"/>
      <c r="I12" s="77"/>
    </row>
    <row r="13" spans="1:17">
      <c r="B13" s="27"/>
      <c r="C13" s="75"/>
      <c r="D13" s="76"/>
      <c r="E13" s="76"/>
      <c r="F13" s="76"/>
      <c r="G13" s="76"/>
      <c r="H13" s="76"/>
      <c r="I13" s="77"/>
    </row>
    <row r="19" spans="2:13" ht="27.75" customHeight="1" thickBot="1">
      <c r="B19" s="313" t="str">
        <f>+'Ввод данных'!A93&amp;"                                                                                                  "&amp;+K3&amp;" "&amp;+M3</f>
        <v>M3: Контрактные соглашения (СР)                                                                                                   Отчетный период P2</v>
      </c>
      <c r="I19" s="313" t="str">
        <f>+'Ввод данных'!A99&amp;"                                       "&amp;+K3&amp;" "&amp;+M3</f>
        <v>M4: Количество полных отчетов, полученных к установленному сроку                                       Отчетный период P2</v>
      </c>
    </row>
    <row r="20" spans="2:13" ht="111" customHeight="1" thickBot="1">
      <c r="B20" s="569" t="s">
        <v>437</v>
      </c>
      <c r="C20" s="935" t="s">
        <v>620</v>
      </c>
      <c r="D20" s="935"/>
      <c r="E20" s="935"/>
      <c r="F20" s="936"/>
      <c r="G20" s="570"/>
      <c r="H20" s="570"/>
      <c r="I20" s="568" t="s">
        <v>437</v>
      </c>
      <c r="J20" s="935" t="s">
        <v>625</v>
      </c>
      <c r="K20" s="935"/>
      <c r="L20" s="935"/>
      <c r="M20" s="936"/>
    </row>
    <row r="21" spans="2:13" ht="27.75" customHeight="1">
      <c r="B21" s="313"/>
    </row>
    <row r="22" spans="2:13" ht="73.5" customHeight="1">
      <c r="B22" s="313"/>
    </row>
    <row r="23" spans="2:13" ht="27.75" customHeight="1">
      <c r="B23" s="313"/>
    </row>
    <row r="24" spans="2:13" ht="27.75" customHeight="1">
      <c r="B24" s="313"/>
    </row>
    <row r="25" spans="2:13" ht="27.75" customHeight="1">
      <c r="B25" s="313"/>
      <c r="I25" s="313"/>
    </row>
    <row r="26" spans="2:13">
      <c r="B26" s="313" t="str">
        <f>+'Ввод данных'!A107</f>
        <v>M5: Бюджет и закупки товаров медицинского назначения, медицинского оборудования,  лекарственных средств и фармацевтических препаратов</v>
      </c>
      <c r="I26" s="313" t="str">
        <f>+'Ввод данных'!A120&amp;"                    "&amp;+K3&amp;"  "&amp;+M3</f>
        <v>M6: Разница между текущим и резервным запасами                    Отчетный период  P2</v>
      </c>
    </row>
    <row r="27" spans="2:13" ht="54" customHeight="1">
      <c r="B27" s="613" t="s">
        <v>437</v>
      </c>
      <c r="C27" s="937" t="s">
        <v>648</v>
      </c>
      <c r="D27" s="938"/>
      <c r="E27" s="938"/>
      <c r="F27" s="939"/>
      <c r="G27" s="375"/>
      <c r="H27" s="314"/>
      <c r="I27" s="552" t="s">
        <v>622</v>
      </c>
      <c r="J27" s="940" t="s">
        <v>649</v>
      </c>
      <c r="K27" s="941"/>
      <c r="L27" s="941"/>
      <c r="M27" s="942"/>
    </row>
    <row r="28" spans="2:13" ht="90.75" customHeight="1" thickBot="1">
      <c r="I28" s="551" t="s">
        <v>621</v>
      </c>
      <c r="J28" s="901" t="s">
        <v>650</v>
      </c>
      <c r="K28" s="922"/>
      <c r="L28" s="922"/>
      <c r="M28" s="923"/>
    </row>
    <row r="29" spans="2:13" ht="68.25">
      <c r="F29" s="285"/>
      <c r="G29" s="285"/>
      <c r="H29" s="285"/>
      <c r="I29" s="604" t="s">
        <v>269</v>
      </c>
      <c r="J29" s="605" t="s">
        <v>384</v>
      </c>
      <c r="K29" s="606" t="s">
        <v>382</v>
      </c>
      <c r="L29" s="607" t="s">
        <v>383</v>
      </c>
      <c r="M29" s="608" t="s">
        <v>337</v>
      </c>
    </row>
    <row r="30" spans="2:13" ht="15" customHeight="1">
      <c r="F30" s="285"/>
      <c r="G30" s="285"/>
      <c r="H30" s="285"/>
      <c r="I30" s="943" t="s">
        <v>244</v>
      </c>
      <c r="J30" s="609" t="s">
        <v>44</v>
      </c>
      <c r="K30" s="610">
        <v>5.6833712984054667</v>
      </c>
      <c r="L30" s="610">
        <v>3</v>
      </c>
      <c r="M30" s="610">
        <v>2.6833712984054667</v>
      </c>
    </row>
    <row r="31" spans="2:13">
      <c r="F31" s="285"/>
      <c r="G31" s="285"/>
      <c r="H31" s="285"/>
      <c r="I31" s="933"/>
      <c r="J31" s="609" t="s">
        <v>430</v>
      </c>
      <c r="K31" s="610">
        <v>2.7731031543052005</v>
      </c>
      <c r="L31" s="610">
        <v>3</v>
      </c>
      <c r="M31" s="610">
        <v>-0.22689684569479951</v>
      </c>
    </row>
    <row r="32" spans="2:13">
      <c r="F32" s="285"/>
      <c r="G32" s="285"/>
      <c r="H32" s="285"/>
      <c r="I32" s="933"/>
      <c r="J32" s="609" t="s">
        <v>39</v>
      </c>
      <c r="K32" s="610">
        <v>7.1514550264550261</v>
      </c>
      <c r="L32" s="610">
        <v>3</v>
      </c>
      <c r="M32" s="610">
        <v>4.1514550264550261</v>
      </c>
    </row>
    <row r="33" spans="6:13">
      <c r="F33" s="285"/>
      <c r="G33" s="285"/>
      <c r="H33" s="285"/>
      <c r="I33" s="933"/>
      <c r="J33" s="609" t="s">
        <v>42</v>
      </c>
      <c r="K33" s="610">
        <v>7.8240740740740744</v>
      </c>
      <c r="L33" s="610">
        <v>3</v>
      </c>
      <c r="M33" s="610">
        <v>4.8240740740740744</v>
      </c>
    </row>
    <row r="34" spans="6:13">
      <c r="I34" s="934"/>
      <c r="J34" s="609" t="s">
        <v>645</v>
      </c>
      <c r="K34" s="610">
        <v>10</v>
      </c>
      <c r="L34" s="610">
        <v>3</v>
      </c>
      <c r="M34" s="610">
        <v>7</v>
      </c>
    </row>
    <row r="35" spans="6:13">
      <c r="I35" s="932" t="s">
        <v>246</v>
      </c>
      <c r="J35" s="611" t="s">
        <v>629</v>
      </c>
      <c r="K35" s="612">
        <v>2.9757142857142855</v>
      </c>
      <c r="L35" s="612">
        <v>3</v>
      </c>
      <c r="M35" s="612">
        <f>K35-L35</f>
        <v>-2.4285714285714466E-2</v>
      </c>
    </row>
    <row r="36" spans="6:13">
      <c r="I36" s="933"/>
      <c r="J36" s="611" t="s">
        <v>630</v>
      </c>
      <c r="K36" s="612">
        <v>10.431492842535787</v>
      </c>
      <c r="L36" s="612">
        <v>3</v>
      </c>
      <c r="M36" s="612">
        <f t="shared" ref="M36:M46" si="0">K36-L36</f>
        <v>7.4314928425357873</v>
      </c>
    </row>
    <row r="37" spans="6:13">
      <c r="I37" s="933"/>
      <c r="J37" s="611" t="s">
        <v>631</v>
      </c>
      <c r="K37" s="612">
        <v>8.1276455026455032</v>
      </c>
      <c r="L37" s="612">
        <v>3</v>
      </c>
      <c r="M37" s="612">
        <f t="shared" si="0"/>
        <v>5.1276455026455032</v>
      </c>
    </row>
    <row r="38" spans="6:13">
      <c r="I38" s="933"/>
      <c r="J38" s="611" t="s">
        <v>632</v>
      </c>
      <c r="K38" s="612">
        <v>2.8181257570752121</v>
      </c>
      <c r="L38" s="612">
        <v>3</v>
      </c>
      <c r="M38" s="612">
        <f t="shared" si="0"/>
        <v>-0.18187424292478793</v>
      </c>
    </row>
    <row r="39" spans="6:13">
      <c r="I39" s="933"/>
      <c r="J39" s="611" t="s">
        <v>633</v>
      </c>
      <c r="K39" s="612">
        <v>15</v>
      </c>
      <c r="L39" s="612">
        <v>3</v>
      </c>
      <c r="M39" s="612">
        <f t="shared" si="0"/>
        <v>12</v>
      </c>
    </row>
    <row r="40" spans="6:13">
      <c r="I40" s="933"/>
      <c r="J40" s="611" t="s">
        <v>634</v>
      </c>
      <c r="K40" s="612">
        <v>14.937916666666666</v>
      </c>
      <c r="L40" s="612">
        <v>3</v>
      </c>
      <c r="M40" s="612">
        <f t="shared" si="0"/>
        <v>11.937916666666666</v>
      </c>
    </row>
    <row r="41" spans="6:13">
      <c r="I41" s="933"/>
      <c r="J41" s="611" t="s">
        <v>635</v>
      </c>
      <c r="K41" s="612">
        <v>5.7270050125313281</v>
      </c>
      <c r="L41" s="612">
        <v>3</v>
      </c>
      <c r="M41" s="612">
        <f t="shared" si="0"/>
        <v>2.7270050125313281</v>
      </c>
    </row>
    <row r="42" spans="6:13">
      <c r="I42" s="933"/>
      <c r="J42" s="611" t="s">
        <v>636</v>
      </c>
      <c r="K42" s="612">
        <v>12.143859649122806</v>
      </c>
      <c r="L42" s="612">
        <v>3</v>
      </c>
      <c r="M42" s="612">
        <f t="shared" si="0"/>
        <v>9.1438596491228061</v>
      </c>
    </row>
    <row r="43" spans="6:13">
      <c r="I43" s="933"/>
      <c r="J43" s="611" t="s">
        <v>637</v>
      </c>
      <c r="K43" s="612">
        <v>5.7472527472527473</v>
      </c>
      <c r="L43" s="612">
        <v>3</v>
      </c>
      <c r="M43" s="612">
        <f t="shared" si="0"/>
        <v>2.7472527472527473</v>
      </c>
    </row>
    <row r="44" spans="6:13">
      <c r="I44" s="933"/>
      <c r="J44" s="611" t="s">
        <v>638</v>
      </c>
      <c r="K44" s="612">
        <v>14.61031220435194</v>
      </c>
      <c r="L44" s="612">
        <v>3</v>
      </c>
      <c r="M44" s="612">
        <f t="shared" si="0"/>
        <v>11.61031220435194</v>
      </c>
    </row>
    <row r="45" spans="6:13">
      <c r="I45" s="933"/>
      <c r="J45" s="611" t="s">
        <v>639</v>
      </c>
      <c r="K45" s="612">
        <v>7.4033564814814818</v>
      </c>
      <c r="L45" s="612">
        <v>3</v>
      </c>
      <c r="M45" s="612">
        <f t="shared" si="0"/>
        <v>4.4033564814814818</v>
      </c>
    </row>
    <row r="46" spans="6:13">
      <c r="I46" s="934"/>
      <c r="J46" s="611" t="s">
        <v>640</v>
      </c>
      <c r="K46" s="612">
        <v>14.237118412046543</v>
      </c>
      <c r="L46" s="612">
        <v>3</v>
      </c>
      <c r="M46" s="612">
        <f t="shared" si="0"/>
        <v>11.237118412046543</v>
      </c>
    </row>
  </sheetData>
  <mergeCells count="20">
    <mergeCell ref="I35:I46"/>
    <mergeCell ref="J20:M20"/>
    <mergeCell ref="C27:F27"/>
    <mergeCell ref="J27:M27"/>
    <mergeCell ref="J28:M28"/>
    <mergeCell ref="C20:F20"/>
    <mergeCell ref="I30:I34"/>
    <mergeCell ref="B2:M2"/>
    <mergeCell ref="C4:D4"/>
    <mergeCell ref="E3:J3"/>
    <mergeCell ref="K3:L3"/>
    <mergeCell ref="E10:F10"/>
    <mergeCell ref="C8:F8"/>
    <mergeCell ref="B7:F7"/>
    <mergeCell ref="D10:D11"/>
    <mergeCell ref="C3:D3"/>
    <mergeCell ref="E4:J4"/>
    <mergeCell ref="K4:L4"/>
    <mergeCell ref="J8:M8"/>
    <mergeCell ref="D5:K5"/>
  </mergeCells>
  <phoneticPr fontId="31" type="noConversion"/>
  <conditionalFormatting sqref="D12:D13">
    <cfRule type="cellIs" dxfId="71" priority="1" stopIfTrue="1" operator="greaterThan">
      <formula>0</formula>
    </cfRule>
  </conditionalFormatting>
  <conditionalFormatting sqref="E12:E13">
    <cfRule type="cellIs" dxfId="70" priority="2" stopIfTrue="1" operator="greaterThan">
      <formula>0</formula>
    </cfRule>
  </conditionalFormatting>
  <conditionalFormatting sqref="F12:H13">
    <cfRule type="cellIs" dxfId="69" priority="3" stopIfTrue="1" operator="greaterThan">
      <formula>0</formula>
    </cfRule>
  </conditionalFormatting>
  <conditionalFormatting sqref="C4:D4">
    <cfRule type="cellIs" dxfId="68" priority="4" stopIfTrue="1" operator="equal">
      <formula>"C"</formula>
    </cfRule>
    <cfRule type="cellIs" dxfId="67" priority="5" stopIfTrue="1" operator="equal">
      <formula>"B2"</formula>
    </cfRule>
    <cfRule type="cellIs" dxfId="66" priority="6" stopIfTrue="1" operator="equal">
      <formula>"B1"</formula>
    </cfRule>
  </conditionalFormatting>
  <pageMargins left="0.70866141732283472" right="0.70866141732283472" top="0.74803149606299213" bottom="0.74803149606299213" header="0.31496062992125984" footer="0.31496062992125984"/>
  <pageSetup paperSize="8" scale="83" orientation="landscape" r:id="rId1"/>
  <headerFooter alignWithMargins="0">
    <oddFooter>&amp;L&amp;F&amp;C&amp;A&amp;RV1.0          &amp;D</oddFooter>
  </headerFooter>
  <colBreaks count="1" manualBreakCount="1">
    <brk id="13"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41"/>
  </sheetPr>
  <dimension ref="A1:AI72"/>
  <sheetViews>
    <sheetView showGridLines="0" tabSelected="1" topLeftCell="A49" zoomScaleNormal="100" workbookViewId="0">
      <selection activeCell="T12" sqref="T12"/>
    </sheetView>
  </sheetViews>
  <sheetFormatPr defaultColWidth="11" defaultRowHeight="15"/>
  <cols>
    <col min="1" max="1" width="3.42578125" customWidth="1"/>
    <col min="2" max="2" width="11.28515625" customWidth="1"/>
    <col min="3" max="3" width="16.140625" customWidth="1"/>
    <col min="4" max="4" width="26.140625" customWidth="1"/>
    <col min="5" max="5" width="15.28515625" customWidth="1"/>
    <col min="6" max="6" width="14.5703125" customWidth="1"/>
    <col min="7" max="7" width="5.7109375" customWidth="1"/>
    <col min="8" max="8" width="6.28515625" customWidth="1"/>
    <col min="9" max="9" width="6" customWidth="1"/>
    <col min="10" max="10" width="4.140625" customWidth="1"/>
    <col min="11" max="11" width="16.28515625" customWidth="1"/>
    <col min="12" max="12" width="12.7109375" customWidth="1"/>
    <col min="13" max="13" width="5" customWidth="1"/>
    <col min="14" max="14" width="6.5703125" customWidth="1"/>
    <col min="15" max="15" width="4.140625" customWidth="1"/>
    <col min="16" max="16" width="10.7109375" customWidth="1"/>
    <col min="17" max="17" width="23.28515625" customWidth="1"/>
    <col min="18" max="18" width="6.5703125" customWidth="1"/>
  </cols>
  <sheetData>
    <row r="1" spans="1:35" ht="26.25" customHeight="1">
      <c r="A1" s="3"/>
      <c r="B1" s="3"/>
      <c r="C1" s="3"/>
      <c r="D1" s="3"/>
      <c r="E1" s="3"/>
      <c r="F1" s="3"/>
      <c r="G1" s="3"/>
      <c r="H1" s="3"/>
      <c r="I1" s="3"/>
      <c r="J1" s="3"/>
      <c r="K1" s="3"/>
      <c r="L1" s="3"/>
      <c r="M1" s="3"/>
      <c r="N1" s="3"/>
      <c r="O1" s="3"/>
      <c r="P1" s="3"/>
    </row>
    <row r="2" spans="1:35" ht="21.75" customHeight="1">
      <c r="A2" s="3"/>
      <c r="B2" s="962" t="str">
        <f>+"Панель показателей:  "&amp;"  "&amp;IF(+'Ввод данных'!B4="Выберите","",'Ввод данных'!B4&amp;" - ")&amp;IF('Ввод данных'!F6="Выберите","",'Ввод данных'!F6)</f>
        <v>Панель показателей:    Кыргызстан - ВИЧ/СПИД/ТБ</v>
      </c>
      <c r="C2" s="962"/>
      <c r="D2" s="962"/>
      <c r="E2" s="962"/>
      <c r="F2" s="962"/>
      <c r="G2" s="962"/>
      <c r="H2" s="962"/>
      <c r="I2" s="962"/>
      <c r="J2" s="962"/>
      <c r="K2" s="962"/>
      <c r="L2" s="962"/>
      <c r="M2" s="962"/>
      <c r="N2" s="962"/>
      <c r="O2" s="962"/>
      <c r="P2" s="962"/>
      <c r="Q2" s="962"/>
    </row>
    <row r="3" spans="1:35" ht="18.75">
      <c r="A3" s="3"/>
      <c r="B3" s="119">
        <f>+IF('Ввод данных'!F8="Выберите","",'Ввод данных'!F8)</f>
        <v>0</v>
      </c>
      <c r="C3" s="913">
        <f>+IF('Ввод данных'!H8="Выберите","",'Ввод данных'!H8)</f>
        <v>0</v>
      </c>
      <c r="D3" s="913"/>
      <c r="E3" s="912"/>
      <c r="F3" s="912"/>
      <c r="G3" s="912"/>
      <c r="H3" s="912"/>
      <c r="I3" s="964"/>
      <c r="J3" s="964"/>
      <c r="K3" s="964"/>
      <c r="L3" s="3"/>
      <c r="M3" s="3"/>
      <c r="O3" s="910" t="str">
        <f>+'Ввод данных'!A16</f>
        <v>Отчетный период</v>
      </c>
      <c r="P3" s="910"/>
      <c r="Q3" s="184" t="str">
        <f>+'Ввод данных'!B16</f>
        <v>P2</v>
      </c>
    </row>
    <row r="4" spans="1:35" ht="23.25">
      <c r="A4" s="3"/>
      <c r="B4" s="384" t="str">
        <f>+'Ввод данных'!A12</f>
        <v>Последняя оценка:</v>
      </c>
      <c r="C4" s="965" t="str">
        <f>+IF('Ввод данных'!B12="Выберите","",'Ввод данных'!B12)</f>
        <v>A1</v>
      </c>
      <c r="D4" s="965"/>
      <c r="E4" s="912" t="str">
        <f>+'Ввод данных'!B8</f>
        <v>ПРООН</v>
      </c>
      <c r="F4" s="912"/>
      <c r="G4" s="912"/>
      <c r="H4" s="912"/>
      <c r="I4" s="912"/>
      <c r="J4" s="912"/>
      <c r="K4" s="912"/>
      <c r="L4" s="912"/>
      <c r="M4" s="3"/>
      <c r="O4" s="286"/>
      <c r="P4" s="119" t="str">
        <f>+'Ввод данных'!C16</f>
        <v>с:</v>
      </c>
      <c r="Q4" s="287">
        <f>+IF(ISBLANK('Ввод данных'!D16),"",'Ввод данных'!D16)</f>
        <v>42736</v>
      </c>
      <c r="Y4" s="68"/>
      <c r="Z4" s="68"/>
      <c r="AA4" s="68"/>
      <c r="AB4" s="68"/>
      <c r="AC4" s="68"/>
    </row>
    <row r="5" spans="1:35" ht="15.75" customHeight="1">
      <c r="A5" s="3"/>
      <c r="B5" s="119"/>
      <c r="C5" s="119"/>
      <c r="D5" s="912" t="str">
        <f>+'Ввод данных'!F4</f>
        <v>«Эффективный контроль за туберкулезом и ВИЧ-инфекцией в Кыргызской Республике»</v>
      </c>
      <c r="E5" s="912"/>
      <c r="F5" s="912"/>
      <c r="G5" s="912"/>
      <c r="H5" s="912"/>
      <c r="I5" s="912"/>
      <c r="J5" s="912"/>
      <c r="K5" s="912"/>
      <c r="L5" s="912"/>
      <c r="M5" s="912"/>
      <c r="N5" s="912"/>
      <c r="P5" s="119" t="str">
        <f>+'Ввод данных'!E16</f>
        <v>до:</v>
      </c>
      <c r="Q5" s="287">
        <f>+IF(ISBLANK('Ввод данных'!F16),"",'Ввод данных'!F16)</f>
        <v>42916</v>
      </c>
      <c r="S5" s="204"/>
      <c r="T5" s="204"/>
      <c r="U5" s="204"/>
      <c r="V5" s="204"/>
      <c r="W5" s="204"/>
      <c r="X5" s="204"/>
      <c r="Y5" s="68"/>
      <c r="Z5" s="68"/>
      <c r="AA5" s="68" t="s">
        <v>23</v>
      </c>
      <c r="AB5" s="68"/>
      <c r="AC5" s="68" t="s">
        <v>74</v>
      </c>
      <c r="AD5" s="204"/>
      <c r="AE5" s="204"/>
      <c r="AF5" s="204"/>
      <c r="AG5" s="204"/>
      <c r="AH5" s="204"/>
      <c r="AI5" s="204"/>
    </row>
    <row r="6" spans="1:35" ht="15.75" customHeight="1">
      <c r="A6" s="3"/>
      <c r="B6" s="501"/>
      <c r="C6" s="501"/>
      <c r="D6" s="502"/>
      <c r="E6" s="968" t="s">
        <v>392</v>
      </c>
      <c r="F6" s="967"/>
      <c r="G6" s="967"/>
      <c r="H6" s="967"/>
      <c r="I6" s="967"/>
      <c r="J6" s="967"/>
      <c r="K6" s="967"/>
      <c r="L6" s="967"/>
      <c r="M6" s="3"/>
      <c r="N6" s="3"/>
      <c r="O6" s="186"/>
      <c r="P6" s="553"/>
      <c r="S6" s="204"/>
      <c r="T6" s="204"/>
      <c r="U6" s="204"/>
      <c r="V6" s="204"/>
      <c r="W6" s="204"/>
      <c r="X6" s="204"/>
      <c r="Y6" s="68"/>
      <c r="Z6" s="68"/>
      <c r="AA6" s="68"/>
      <c r="AB6" s="68"/>
      <c r="AC6" s="68"/>
      <c r="AD6" s="204"/>
      <c r="AE6" s="204"/>
      <c r="AF6" s="204"/>
      <c r="AG6" s="204"/>
      <c r="AH6" s="204"/>
      <c r="AI6" s="204"/>
    </row>
    <row r="7" spans="1:35" ht="3" customHeight="1">
      <c r="A7" s="3"/>
      <c r="B7" s="501"/>
      <c r="C7" s="501"/>
      <c r="D7" s="502"/>
      <c r="E7" s="502"/>
      <c r="F7" s="502"/>
      <c r="G7" s="502"/>
      <c r="H7" s="502"/>
      <c r="I7" s="502"/>
      <c r="J7" s="502"/>
      <c r="K7" s="502"/>
      <c r="L7" s="502"/>
      <c r="M7" s="3"/>
      <c r="N7" s="3"/>
      <c r="O7" s="186"/>
      <c r="P7" s="185"/>
      <c r="Q7" s="185"/>
      <c r="S7" s="204"/>
      <c r="T7" s="204"/>
      <c r="U7" s="204"/>
      <c r="V7" s="204"/>
      <c r="W7" s="204"/>
      <c r="X7" s="204"/>
      <c r="Y7" s="68"/>
      <c r="Z7" s="68"/>
      <c r="AA7" s="68"/>
      <c r="AB7" s="68"/>
      <c r="AC7" s="68"/>
      <c r="AD7" s="204"/>
      <c r="AE7" s="204"/>
      <c r="AF7" s="204"/>
      <c r="AG7" s="204"/>
      <c r="AH7" s="204"/>
      <c r="AI7" s="204"/>
    </row>
    <row r="8" spans="1:35" ht="18.75" customHeight="1">
      <c r="A8" s="3"/>
      <c r="B8" s="963" t="e">
        <f>+#REF!</f>
        <v>#REF!</v>
      </c>
      <c r="C8" s="963"/>
      <c r="D8" s="963"/>
      <c r="E8" s="963"/>
      <c r="F8" s="963" t="e">
        <f>+#REF!</f>
        <v>#REF!</v>
      </c>
      <c r="G8" s="963"/>
      <c r="H8" s="963"/>
      <c r="I8" s="963"/>
      <c r="J8" s="963"/>
      <c r="K8" s="963"/>
      <c r="L8" s="963" t="e">
        <f>+#REF!</f>
        <v>#REF!</v>
      </c>
      <c r="M8" s="963"/>
      <c r="N8" s="963"/>
      <c r="O8" s="963"/>
      <c r="P8" s="963"/>
      <c r="Q8" s="963"/>
      <c r="S8" s="204"/>
      <c r="T8" s="204"/>
      <c r="U8" s="204"/>
      <c r="V8" s="204"/>
      <c r="W8" s="204"/>
      <c r="X8" s="204"/>
      <c r="Y8" s="68"/>
      <c r="Z8" s="68"/>
      <c r="AA8" s="68"/>
      <c r="AB8" s="68"/>
      <c r="AC8" s="68"/>
      <c r="AD8" s="204"/>
      <c r="AE8" s="204"/>
      <c r="AF8" s="204"/>
      <c r="AG8" s="204"/>
      <c r="AH8" s="204"/>
      <c r="AI8" s="204"/>
    </row>
    <row r="9" spans="1:35" ht="138" customHeight="1">
      <c r="A9" s="3"/>
      <c r="B9" s="561" t="s">
        <v>623</v>
      </c>
      <c r="C9" s="969" t="s">
        <v>676</v>
      </c>
      <c r="D9" s="970"/>
      <c r="E9" s="971"/>
      <c r="F9" s="561" t="s">
        <v>623</v>
      </c>
      <c r="G9" s="969" t="s">
        <v>677</v>
      </c>
      <c r="H9" s="970"/>
      <c r="I9" s="970"/>
      <c r="J9" s="970"/>
      <c r="K9" s="971"/>
      <c r="L9" s="561" t="s">
        <v>623</v>
      </c>
      <c r="M9" s="969" t="s">
        <v>678</v>
      </c>
      <c r="N9" s="970"/>
      <c r="O9" s="970"/>
      <c r="P9" s="970"/>
      <c r="Q9" s="971"/>
      <c r="S9" s="204"/>
      <c r="T9" s="204"/>
      <c r="U9" s="204"/>
      <c r="V9" s="204"/>
      <c r="W9" s="204"/>
      <c r="X9" s="204"/>
      <c r="Y9" s="204"/>
      <c r="Z9" s="204"/>
      <c r="AA9" s="204"/>
      <c r="AB9" s="204"/>
      <c r="AC9" s="204"/>
      <c r="AD9" s="204"/>
      <c r="AE9" s="204"/>
      <c r="AF9" s="204"/>
      <c r="AG9" s="204"/>
      <c r="AH9" s="204"/>
      <c r="AI9" s="204"/>
    </row>
    <row r="10" spans="1:35" ht="18.75" customHeight="1">
      <c r="A10" s="3"/>
      <c r="B10" s="562"/>
      <c r="C10" s="562"/>
      <c r="D10" s="563"/>
      <c r="E10" s="563"/>
      <c r="F10" s="563"/>
      <c r="G10" s="563"/>
      <c r="H10" s="563"/>
      <c r="I10" s="563"/>
      <c r="J10" s="563"/>
      <c r="K10" s="563"/>
      <c r="L10" s="563"/>
      <c r="M10" s="564"/>
      <c r="N10" s="564"/>
      <c r="O10" s="562"/>
      <c r="P10" s="565"/>
      <c r="Q10" s="566"/>
      <c r="S10" s="204"/>
      <c r="T10" s="204"/>
      <c r="U10" s="204"/>
      <c r="V10" s="204"/>
      <c r="W10" s="204"/>
      <c r="X10" s="204"/>
      <c r="Y10" s="204"/>
      <c r="Z10" s="204"/>
      <c r="AA10" s="204"/>
      <c r="AB10" s="204"/>
      <c r="AC10" s="204"/>
      <c r="AD10" s="204"/>
      <c r="AE10" s="204"/>
      <c r="AF10" s="204"/>
      <c r="AG10" s="204"/>
      <c r="AH10" s="204"/>
      <c r="AI10" s="204"/>
    </row>
    <row r="11" spans="1:35" ht="18.75" customHeight="1">
      <c r="A11" s="3"/>
      <c r="B11" s="501"/>
      <c r="C11" s="501"/>
      <c r="D11" s="502"/>
      <c r="E11" s="502"/>
      <c r="F11" s="502"/>
      <c r="G11" s="502"/>
      <c r="H11" s="502"/>
      <c r="I11" s="502"/>
      <c r="J11" s="502"/>
      <c r="K11" s="502"/>
      <c r="L11" s="502"/>
      <c r="M11" s="3"/>
      <c r="N11" s="3"/>
      <c r="O11" s="186"/>
      <c r="P11" s="185"/>
      <c r="S11" s="204"/>
      <c r="T11" s="204"/>
      <c r="U11" s="204"/>
      <c r="V11" s="204"/>
      <c r="W11" s="204"/>
      <c r="X11" s="204"/>
      <c r="Y11" s="204"/>
      <c r="Z11" s="204"/>
      <c r="AA11" s="204"/>
      <c r="AB11" s="204"/>
      <c r="AC11" s="204"/>
      <c r="AD11" s="204"/>
      <c r="AE11" s="204"/>
      <c r="AF11" s="204"/>
      <c r="AG11" s="204"/>
      <c r="AH11" s="204"/>
      <c r="AI11" s="204"/>
    </row>
    <row r="12" spans="1:35" ht="18.75" customHeight="1">
      <c r="A12" s="3"/>
      <c r="B12" s="501"/>
      <c r="C12" s="501"/>
      <c r="D12" s="502"/>
      <c r="E12" s="502"/>
      <c r="F12" s="502"/>
      <c r="G12" s="502"/>
      <c r="H12" s="502"/>
      <c r="I12" s="502"/>
      <c r="J12" s="502"/>
      <c r="K12" s="502"/>
      <c r="L12" s="502"/>
      <c r="M12" s="3"/>
      <c r="N12" s="3"/>
      <c r="O12" s="186"/>
      <c r="P12" s="185"/>
      <c r="S12" s="204"/>
      <c r="T12" s="204"/>
      <c r="U12" s="204"/>
      <c r="V12" s="204"/>
      <c r="W12" s="204"/>
      <c r="X12" s="204"/>
      <c r="Y12" s="204"/>
      <c r="Z12" s="204"/>
      <c r="AA12" s="204"/>
      <c r="AB12" s="204"/>
      <c r="AC12" s="204"/>
      <c r="AD12" s="204"/>
      <c r="AE12" s="204"/>
      <c r="AF12" s="204"/>
      <c r="AG12" s="204"/>
      <c r="AH12" s="204"/>
      <c r="AI12" s="204"/>
    </row>
    <row r="13" spans="1:35" ht="18.75" customHeight="1">
      <c r="A13" s="3"/>
      <c r="B13" s="501"/>
      <c r="C13" s="501"/>
      <c r="D13" s="502"/>
      <c r="E13" s="502"/>
      <c r="F13" s="502"/>
      <c r="G13" s="502"/>
      <c r="H13" s="502"/>
      <c r="I13" s="502"/>
      <c r="J13" s="502"/>
      <c r="K13" s="502"/>
      <c r="L13" s="502"/>
      <c r="M13" s="3"/>
      <c r="N13" s="3"/>
      <c r="O13" s="186"/>
      <c r="P13" s="185"/>
      <c r="S13" s="204"/>
      <c r="T13" s="204"/>
      <c r="U13" s="204"/>
      <c r="V13" s="204"/>
      <c r="W13" s="204"/>
      <c r="X13" s="204"/>
      <c r="Y13" s="204"/>
      <c r="Z13" s="204"/>
      <c r="AA13" s="204"/>
      <c r="AB13" s="204"/>
      <c r="AC13" s="204"/>
      <c r="AD13" s="204"/>
      <c r="AE13" s="204"/>
      <c r="AF13" s="204"/>
      <c r="AG13" s="204"/>
      <c r="AH13" s="204"/>
      <c r="AI13" s="204"/>
    </row>
    <row r="14" spans="1:35" ht="18.75" customHeight="1">
      <c r="A14" s="3"/>
      <c r="B14" s="501"/>
      <c r="C14" s="501"/>
      <c r="D14" s="502"/>
      <c r="E14" s="502"/>
      <c r="F14" s="502"/>
      <c r="G14" s="502"/>
      <c r="H14" s="502"/>
      <c r="I14" s="502"/>
      <c r="J14" s="502"/>
      <c r="K14" s="502"/>
      <c r="L14" s="502"/>
      <c r="M14" s="3"/>
      <c r="N14" s="3"/>
      <c r="O14" s="186"/>
      <c r="P14" s="185"/>
      <c r="S14" s="204"/>
      <c r="T14" s="204"/>
      <c r="U14" s="204"/>
      <c r="V14" s="204"/>
      <c r="W14" s="204"/>
      <c r="X14" s="204"/>
      <c r="Y14" s="204"/>
      <c r="Z14" s="204"/>
      <c r="AA14" s="204"/>
      <c r="AB14" s="204"/>
      <c r="AC14" s="204"/>
      <c r="AD14" s="204"/>
      <c r="AE14" s="204"/>
      <c r="AF14" s="204"/>
      <c r="AG14" s="204"/>
      <c r="AH14" s="204"/>
      <c r="AI14" s="204"/>
    </row>
    <row r="15" spans="1:35" ht="18.75" customHeight="1">
      <c r="A15" s="3"/>
      <c r="B15" s="501"/>
      <c r="C15" s="501"/>
      <c r="D15" s="502"/>
      <c r="E15" s="502"/>
      <c r="F15" s="502"/>
      <c r="G15" s="502"/>
      <c r="H15" s="502"/>
      <c r="I15" s="502"/>
      <c r="J15" s="502"/>
      <c r="K15" s="502"/>
      <c r="L15" s="502"/>
      <c r="M15" s="3"/>
      <c r="N15" s="3"/>
      <c r="O15" s="186"/>
      <c r="P15" s="185"/>
      <c r="S15" s="204"/>
      <c r="T15" s="204"/>
      <c r="U15" s="204"/>
      <c r="V15" s="204"/>
      <c r="W15" s="204"/>
      <c r="X15" s="204"/>
      <c r="Y15" s="204"/>
      <c r="Z15" s="204"/>
      <c r="AA15" s="204"/>
      <c r="AB15" s="204"/>
      <c r="AC15" s="204"/>
      <c r="AD15" s="204"/>
      <c r="AE15" s="204"/>
      <c r="AF15" s="204"/>
      <c r="AG15" s="204"/>
      <c r="AH15" s="204"/>
      <c r="AI15" s="204"/>
    </row>
    <row r="16" spans="1:35" ht="18.75" customHeight="1">
      <c r="A16" s="3"/>
      <c r="B16" s="501"/>
      <c r="C16" s="501"/>
      <c r="D16" s="502"/>
      <c r="E16" s="502"/>
      <c r="F16" s="502"/>
      <c r="G16" s="502"/>
      <c r="H16" s="502"/>
      <c r="I16" s="502"/>
      <c r="J16" s="502"/>
      <c r="K16" s="502"/>
      <c r="L16" s="502"/>
      <c r="M16" s="3"/>
      <c r="N16" s="3"/>
      <c r="O16" s="186"/>
      <c r="P16" s="185"/>
      <c r="S16" s="204"/>
      <c r="T16" s="204"/>
      <c r="U16" s="204"/>
      <c r="V16" s="204"/>
      <c r="W16" s="204"/>
      <c r="X16" s="204"/>
      <c r="Y16" s="204"/>
      <c r="Z16" s="204"/>
      <c r="AA16" s="204"/>
      <c r="AB16" s="204"/>
      <c r="AC16" s="204"/>
      <c r="AD16" s="204"/>
      <c r="AE16" s="204"/>
      <c r="AF16" s="204"/>
      <c r="AG16" s="204"/>
      <c r="AH16" s="204"/>
      <c r="AI16" s="204"/>
    </row>
    <row r="17" spans="1:35" ht="17.25" customHeight="1">
      <c r="A17" s="3"/>
      <c r="B17" s="501"/>
      <c r="C17" s="501"/>
      <c r="D17" s="502"/>
      <c r="E17" s="502"/>
      <c r="F17" s="502"/>
      <c r="G17" s="502"/>
      <c r="H17" s="502"/>
      <c r="I17" s="502"/>
      <c r="J17" s="502"/>
      <c r="K17" s="502"/>
      <c r="L17" s="502"/>
      <c r="M17" s="3"/>
      <c r="N17" s="3"/>
      <c r="O17" s="186"/>
      <c r="P17" s="185"/>
      <c r="S17" s="204"/>
      <c r="T17" s="204"/>
      <c r="U17" s="204"/>
      <c r="V17" s="204"/>
      <c r="W17" s="204"/>
      <c r="X17" s="204"/>
      <c r="Y17" s="204"/>
      <c r="Z17" s="204"/>
      <c r="AA17" s="204"/>
      <c r="AB17" s="204"/>
      <c r="AC17" s="204"/>
      <c r="AD17" s="204"/>
      <c r="AE17" s="204"/>
      <c r="AF17" s="204"/>
      <c r="AG17" s="204"/>
      <c r="AH17" s="204"/>
      <c r="AI17" s="204"/>
    </row>
    <row r="18" spans="1:35" ht="6" customHeight="1">
      <c r="A18" s="3"/>
      <c r="B18" s="123"/>
      <c r="C18" s="501"/>
      <c r="D18" s="120"/>
      <c r="E18" s="972"/>
      <c r="F18" s="972"/>
      <c r="G18" s="972"/>
      <c r="H18" s="972"/>
      <c r="I18" s="972"/>
      <c r="J18" s="972"/>
      <c r="K18" s="972"/>
      <c r="L18" s="3"/>
      <c r="M18" s="3"/>
      <c r="N18" s="3"/>
      <c r="O18" s="3"/>
      <c r="P18" s="3"/>
      <c r="S18" s="204"/>
      <c r="T18" s="204"/>
      <c r="U18" s="204"/>
      <c r="V18" s="204"/>
      <c r="W18" s="204"/>
      <c r="X18" s="204"/>
      <c r="Y18" s="204"/>
      <c r="Z18" s="204"/>
      <c r="AA18" s="204"/>
      <c r="AB18" s="204"/>
      <c r="AC18" s="204"/>
      <c r="AD18" s="204"/>
      <c r="AE18" s="204"/>
      <c r="AF18" s="204"/>
      <c r="AG18" s="204"/>
      <c r="AH18" s="204"/>
      <c r="AI18" s="204"/>
    </row>
    <row r="19" spans="1:35" ht="24" customHeight="1">
      <c r="A19" s="3"/>
      <c r="B19" s="973" t="s">
        <v>391</v>
      </c>
      <c r="C19" s="973"/>
      <c r="D19" s="973"/>
      <c r="E19" s="554" t="s">
        <v>379</v>
      </c>
      <c r="F19" s="554" t="s">
        <v>271</v>
      </c>
      <c r="G19" s="1011" t="s">
        <v>83</v>
      </c>
      <c r="H19" s="1012"/>
      <c r="I19" s="1013" t="s">
        <v>84</v>
      </c>
      <c r="J19" s="1014"/>
      <c r="K19" s="555" t="s">
        <v>85</v>
      </c>
      <c r="L19" s="1005" t="s">
        <v>624</v>
      </c>
      <c r="M19" s="1006"/>
      <c r="N19" s="1006"/>
      <c r="O19" s="1006"/>
      <c r="P19" s="1006"/>
      <c r="Q19" s="1007"/>
      <c r="S19" s="62" t="s">
        <v>49</v>
      </c>
      <c r="T19" s="63">
        <v>0</v>
      </c>
      <c r="U19" s="64">
        <v>0.3</v>
      </c>
      <c r="V19" s="64">
        <v>0.6</v>
      </c>
      <c r="W19" s="64">
        <v>0.9</v>
      </c>
      <c r="X19" s="64">
        <v>1</v>
      </c>
      <c r="Y19" s="68"/>
      <c r="Z19" s="68"/>
      <c r="AA19" s="62" t="s">
        <v>49</v>
      </c>
      <c r="AB19" s="63">
        <v>0</v>
      </c>
      <c r="AC19" s="64">
        <v>0.2</v>
      </c>
      <c r="AD19" s="64">
        <v>0.4</v>
      </c>
      <c r="AE19" s="64">
        <v>0.6</v>
      </c>
      <c r="AF19" s="64">
        <v>0.8</v>
      </c>
      <c r="AG19" s="68"/>
      <c r="AH19" s="68"/>
      <c r="AI19" s="68"/>
    </row>
    <row r="20" spans="1:35" ht="129.75" customHeight="1">
      <c r="A20" s="3"/>
      <c r="B20" s="977" t="s">
        <v>577</v>
      </c>
      <c r="C20" s="978"/>
      <c r="D20" s="979"/>
      <c r="E20" s="556" t="s">
        <v>679</v>
      </c>
      <c r="F20" s="556" t="s">
        <v>680</v>
      </c>
      <c r="G20" s="974">
        <v>1.1000000000000001</v>
      </c>
      <c r="H20" s="975"/>
      <c r="I20" s="975"/>
      <c r="J20" s="975"/>
      <c r="K20" s="976"/>
      <c r="L20" s="950" t="s">
        <v>676</v>
      </c>
      <c r="M20" s="950"/>
      <c r="N20" s="950"/>
      <c r="O20" s="950"/>
      <c r="P20" s="950"/>
      <c r="Q20" s="950"/>
      <c r="S20" s="62" t="s">
        <v>50</v>
      </c>
      <c r="T20" s="65">
        <v>0.3</v>
      </c>
      <c r="U20" s="64">
        <v>0.6</v>
      </c>
      <c r="V20" s="64">
        <v>0.9</v>
      </c>
      <c r="W20" s="64">
        <v>1</v>
      </c>
      <c r="X20" s="64">
        <v>2</v>
      </c>
      <c r="Y20" s="68"/>
      <c r="Z20" s="68"/>
      <c r="AA20" s="62" t="s">
        <v>50</v>
      </c>
      <c r="AB20" s="65">
        <v>0.2</v>
      </c>
      <c r="AC20" s="64">
        <v>0.4</v>
      </c>
      <c r="AD20" s="64">
        <v>0.6</v>
      </c>
      <c r="AE20" s="64">
        <v>0.8</v>
      </c>
      <c r="AF20" s="64">
        <v>1</v>
      </c>
      <c r="AG20" s="68"/>
      <c r="AH20" s="68"/>
      <c r="AI20" s="68"/>
    </row>
    <row r="21" spans="1:35" ht="87" customHeight="1">
      <c r="A21" s="3"/>
      <c r="B21" s="1015" t="s">
        <v>581</v>
      </c>
      <c r="C21" s="1015"/>
      <c r="D21" s="1015"/>
      <c r="E21" s="556" t="s">
        <v>681</v>
      </c>
      <c r="F21" s="556" t="s">
        <v>682</v>
      </c>
      <c r="G21" s="974">
        <v>1.06</v>
      </c>
      <c r="H21" s="975"/>
      <c r="I21" s="975"/>
      <c r="J21" s="975"/>
      <c r="K21" s="976"/>
      <c r="L21" s="950" t="s">
        <v>677</v>
      </c>
      <c r="M21" s="950"/>
      <c r="N21" s="950"/>
      <c r="O21" s="950"/>
      <c r="P21" s="950"/>
      <c r="Q21" s="950"/>
      <c r="S21" s="66"/>
      <c r="T21" s="67" t="str">
        <f>"de "&amp;T19&amp;" a "&amp;T20</f>
        <v>de 0 a 0,3</v>
      </c>
      <c r="U21" s="67" t="str">
        <f>"de "&amp;U19&amp;" a "&amp;U20</f>
        <v>de 0,3 a 0,6</v>
      </c>
      <c r="V21" s="67" t="str">
        <f>"de "&amp;V19&amp;" a "&amp;V20</f>
        <v>de 0,6 a 0,9</v>
      </c>
      <c r="W21" s="67" t="str">
        <f>"de "&amp;W19&amp;" a "&amp;W20</f>
        <v>de 0,9 a 1</v>
      </c>
      <c r="X21" s="67" t="str">
        <f>"de "&amp;X19&amp;" a "&amp;X20</f>
        <v>de 1 a 2</v>
      </c>
      <c r="Y21" s="68"/>
      <c r="Z21" s="68" t="s">
        <v>75</v>
      </c>
      <c r="AA21" s="66" t="s">
        <v>74</v>
      </c>
      <c r="AB21" s="67" t="str">
        <f>"de "&amp;AB19&amp;" a "&amp;AB20</f>
        <v>de 0 a 0,2</v>
      </c>
      <c r="AC21" s="67" t="str">
        <f>"de "&amp;AC19&amp;" a "&amp;AC20</f>
        <v>de 0,2 a 0,4</v>
      </c>
      <c r="AD21" s="67" t="str">
        <f>"de "&amp;AD19&amp;" a "&amp;AD20</f>
        <v>de 0,4 a 0,6</v>
      </c>
      <c r="AE21" s="67" t="str">
        <f>"de "&amp;AE19&amp;" a "&amp;AE20</f>
        <v>de 0,6 a 0,8</v>
      </c>
      <c r="AF21" s="67" t="str">
        <f>"de "&amp;AF19&amp;" a "&amp;AF20</f>
        <v>de 0,8 a 1</v>
      </c>
      <c r="AG21" s="68"/>
      <c r="AH21" s="68"/>
      <c r="AI21" s="68"/>
    </row>
    <row r="22" spans="1:35" ht="92.25" customHeight="1">
      <c r="A22" s="3"/>
      <c r="B22" s="1016" t="s">
        <v>512</v>
      </c>
      <c r="C22" s="1017"/>
      <c r="D22" s="1018"/>
      <c r="E22" s="556" t="s">
        <v>683</v>
      </c>
      <c r="F22" s="556" t="s">
        <v>684</v>
      </c>
      <c r="G22" s="974">
        <v>1.2</v>
      </c>
      <c r="H22" s="975"/>
      <c r="I22" s="975"/>
      <c r="J22" s="975"/>
      <c r="K22" s="976"/>
      <c r="L22" s="980" t="s">
        <v>678</v>
      </c>
      <c r="M22" s="980"/>
      <c r="N22" s="980"/>
      <c r="O22" s="980"/>
      <c r="P22" s="980"/>
      <c r="Q22" s="980"/>
      <c r="S22" s="66"/>
      <c r="T22" s="64" t="e">
        <f t="shared" ref="T22:W24" si="0">IF($K20&gt;T$19,IF($K20&lt;=T$20,$K20,NA()),NA())</f>
        <v>#N/A</v>
      </c>
      <c r="U22" s="64" t="e">
        <f t="shared" si="0"/>
        <v>#N/A</v>
      </c>
      <c r="V22" s="64" t="e">
        <f t="shared" si="0"/>
        <v>#N/A</v>
      </c>
      <c r="W22" s="64" t="e">
        <f t="shared" si="0"/>
        <v>#N/A</v>
      </c>
      <c r="X22" s="64" t="e">
        <f>IF($K20&gt;X$19,IF($K20&lt;=X$20,1,NA()),NA())</f>
        <v>#N/A</v>
      </c>
      <c r="Y22" s="68"/>
      <c r="Z22" s="182" t="e">
        <f>+#REF!</f>
        <v>#REF!</v>
      </c>
      <c r="AA22" s="64" t="e">
        <f>+IF(Z22="A1",1,IF(Z22="A2",0.8,IF(Z22="B1",0.6,IF(Z22="B2",0.4,0.2))))</f>
        <v>#REF!</v>
      </c>
      <c r="AB22" s="64" t="e">
        <f>IF($AA22&gt;AB$19,IF($AA22&lt;=AB$20,$AA22,NA()),NA())</f>
        <v>#REF!</v>
      </c>
      <c r="AC22" s="64" t="e">
        <f t="shared" ref="AC22:AF24" si="1">IF($AA22&gt;AC$19,IF($AA22&lt;=AC$20,$AA22,NA()),NA())</f>
        <v>#REF!</v>
      </c>
      <c r="AD22" s="64" t="e">
        <f t="shared" si="1"/>
        <v>#REF!</v>
      </c>
      <c r="AE22" s="64" t="e">
        <f t="shared" si="1"/>
        <v>#REF!</v>
      </c>
      <c r="AF22" s="64" t="e">
        <f t="shared" si="1"/>
        <v>#REF!</v>
      </c>
      <c r="AG22" s="68"/>
      <c r="AH22" s="68"/>
      <c r="AI22" s="68"/>
    </row>
    <row r="23" spans="1:35" ht="100.5" customHeight="1">
      <c r="A23" s="3"/>
      <c r="B23" s="1021" t="s">
        <v>525</v>
      </c>
      <c r="C23" s="1022"/>
      <c r="D23" s="1023"/>
      <c r="E23" s="557" t="s">
        <v>652</v>
      </c>
      <c r="F23" s="557" t="s">
        <v>653</v>
      </c>
      <c r="G23" s="974">
        <v>0.69</v>
      </c>
      <c r="H23" s="975"/>
      <c r="I23" s="975"/>
      <c r="J23" s="975"/>
      <c r="K23" s="976"/>
      <c r="L23" s="980" t="s">
        <v>685</v>
      </c>
      <c r="M23" s="980"/>
      <c r="N23" s="980"/>
      <c r="O23" s="980"/>
      <c r="P23" s="980"/>
      <c r="Q23" s="980"/>
      <c r="S23" s="66"/>
      <c r="T23" s="64" t="e">
        <f t="shared" si="0"/>
        <v>#N/A</v>
      </c>
      <c r="U23" s="64" t="e">
        <f t="shared" si="0"/>
        <v>#N/A</v>
      </c>
      <c r="V23" s="64" t="e">
        <f t="shared" si="0"/>
        <v>#N/A</v>
      </c>
      <c r="W23" s="64" t="e">
        <f t="shared" si="0"/>
        <v>#N/A</v>
      </c>
      <c r="X23" s="64" t="e">
        <f>IF($K21&gt;X$19,IF($K21&lt;=X$20,1,1),NA())</f>
        <v>#N/A</v>
      </c>
      <c r="Y23" s="68"/>
      <c r="Z23" s="182" t="e">
        <f>+#REF!</f>
        <v>#REF!</v>
      </c>
      <c r="AA23" s="64" t="e">
        <f>+IF(Z23="A1",1,IF(Z23="A2",0.8,IF(Z23="B1",0.6,IF(Z23="B2",0.4,0.2))))</f>
        <v>#REF!</v>
      </c>
      <c r="AB23" s="64" t="e">
        <f>IF($AA23&gt;AB$19,IF($AA23&lt;=AB$20,$AA23,NA()),NA())</f>
        <v>#REF!</v>
      </c>
      <c r="AC23" s="64" t="e">
        <f t="shared" si="1"/>
        <v>#REF!</v>
      </c>
      <c r="AD23" s="64" t="e">
        <f t="shared" si="1"/>
        <v>#REF!</v>
      </c>
      <c r="AE23" s="64" t="e">
        <f t="shared" si="1"/>
        <v>#REF!</v>
      </c>
      <c r="AF23" s="64" t="e">
        <f t="shared" si="1"/>
        <v>#REF!</v>
      </c>
      <c r="AG23" s="68"/>
      <c r="AH23" s="68"/>
      <c r="AI23" s="68"/>
    </row>
    <row r="24" spans="1:35" ht="86.25" customHeight="1">
      <c r="A24" s="3"/>
      <c r="B24" s="977" t="s">
        <v>531</v>
      </c>
      <c r="C24" s="978"/>
      <c r="D24" s="979"/>
      <c r="E24" s="558" t="s">
        <v>654</v>
      </c>
      <c r="F24" s="558" t="s">
        <v>655</v>
      </c>
      <c r="G24" s="974">
        <v>1.2</v>
      </c>
      <c r="H24" s="975"/>
      <c r="I24" s="975"/>
      <c r="J24" s="975"/>
      <c r="K24" s="976"/>
      <c r="L24" s="980" t="s">
        <v>686</v>
      </c>
      <c r="M24" s="980"/>
      <c r="N24" s="980"/>
      <c r="O24" s="980"/>
      <c r="P24" s="980"/>
      <c r="Q24" s="980"/>
      <c r="S24" s="66"/>
      <c r="T24" s="64" t="e">
        <f t="shared" si="0"/>
        <v>#N/A</v>
      </c>
      <c r="U24" s="64" t="e">
        <f t="shared" si="0"/>
        <v>#N/A</v>
      </c>
      <c r="V24" s="64" t="e">
        <f t="shared" si="0"/>
        <v>#N/A</v>
      </c>
      <c r="W24" s="64" t="e">
        <f t="shared" si="0"/>
        <v>#N/A</v>
      </c>
      <c r="X24" s="64" t="e">
        <f>IF($K22&gt;X$19,IF($K22&lt;=X$20,1,NA()),NA())</f>
        <v>#N/A</v>
      </c>
      <c r="Y24" s="68"/>
      <c r="Z24" s="182" t="e">
        <f>+#REF!</f>
        <v>#REF!</v>
      </c>
      <c r="AA24" s="64" t="e">
        <f>+IF(Z24="A1",1,IF(Z24="A2",0.8,IF(Z24="B1",0.6,IF(Z24="B2",0.4,0.2))))</f>
        <v>#REF!</v>
      </c>
      <c r="AB24" s="64" t="e">
        <f>IF($AA24&gt;AB$19,IF($AA24&lt;=AB$20,$AA24,NA()),NA())</f>
        <v>#REF!</v>
      </c>
      <c r="AC24" s="64" t="e">
        <f t="shared" si="1"/>
        <v>#REF!</v>
      </c>
      <c r="AD24" s="64" t="e">
        <f t="shared" si="1"/>
        <v>#REF!</v>
      </c>
      <c r="AE24" s="64" t="e">
        <f t="shared" si="1"/>
        <v>#REF!</v>
      </c>
      <c r="AF24" s="64" t="e">
        <f t="shared" si="1"/>
        <v>#REF!</v>
      </c>
      <c r="AG24" s="68"/>
      <c r="AH24" s="68"/>
      <c r="AI24" s="68"/>
    </row>
    <row r="25" spans="1:35" ht="144" customHeight="1">
      <c r="A25" s="3"/>
      <c r="B25" s="977" t="s">
        <v>535</v>
      </c>
      <c r="C25" s="978"/>
      <c r="D25" s="979"/>
      <c r="E25" s="558" t="s">
        <v>657</v>
      </c>
      <c r="F25" s="558" t="s">
        <v>658</v>
      </c>
      <c r="G25" s="974">
        <v>0.86</v>
      </c>
      <c r="H25" s="975"/>
      <c r="I25" s="975"/>
      <c r="J25" s="975"/>
      <c r="K25" s="976"/>
      <c r="L25" s="980" t="s">
        <v>687</v>
      </c>
      <c r="M25" s="980"/>
      <c r="N25" s="980"/>
      <c r="O25" s="980"/>
      <c r="P25" s="980"/>
      <c r="Q25" s="980"/>
      <c r="S25" s="66"/>
      <c r="T25" s="64"/>
      <c r="U25" s="64"/>
      <c r="V25" s="64"/>
      <c r="W25" s="64"/>
      <c r="X25" s="64"/>
      <c r="Y25" s="68"/>
      <c r="Z25" s="182"/>
      <c r="AA25" s="559"/>
      <c r="AB25" s="559"/>
      <c r="AC25" s="559"/>
      <c r="AD25" s="559"/>
      <c r="AE25" s="559"/>
      <c r="AF25" s="559"/>
      <c r="AG25" s="68"/>
      <c r="AH25" s="68"/>
      <c r="AI25" s="68"/>
    </row>
    <row r="26" spans="1:35" ht="75" customHeight="1">
      <c r="A26" s="3"/>
      <c r="B26" s="977" t="s">
        <v>542</v>
      </c>
      <c r="C26" s="978"/>
      <c r="D26" s="979"/>
      <c r="E26" s="558" t="s">
        <v>659</v>
      </c>
      <c r="F26" s="558" t="s">
        <v>688</v>
      </c>
      <c r="G26" s="974">
        <v>1.2</v>
      </c>
      <c r="H26" s="975"/>
      <c r="I26" s="975"/>
      <c r="J26" s="975"/>
      <c r="K26" s="976"/>
      <c r="L26" s="951" t="s">
        <v>689</v>
      </c>
      <c r="M26" s="1019"/>
      <c r="N26" s="1019"/>
      <c r="O26" s="1019"/>
      <c r="P26" s="1019"/>
      <c r="Q26" s="1020"/>
      <c r="S26" s="66"/>
      <c r="T26" s="64" t="e">
        <f t="shared" ref="T26:W27" si="2">IF($K23&gt;T$19,IF($K23&lt;=T$20,$K23,NA()),NA())</f>
        <v>#N/A</v>
      </c>
      <c r="U26" s="64" t="e">
        <f t="shared" si="2"/>
        <v>#N/A</v>
      </c>
      <c r="V26" s="64" t="e">
        <f t="shared" si="2"/>
        <v>#N/A</v>
      </c>
      <c r="W26" s="64" t="e">
        <f t="shared" si="2"/>
        <v>#N/A</v>
      </c>
      <c r="X26" s="64" t="e">
        <f>IF($K23&gt;X$19,IF($K23&lt;=X$20,1,NA()),NA())</f>
        <v>#N/A</v>
      </c>
      <c r="Y26" s="68"/>
      <c r="Z26" s="68"/>
      <c r="AA26" s="68"/>
      <c r="AB26" s="68"/>
      <c r="AC26" s="68"/>
      <c r="AD26" s="68"/>
      <c r="AE26" s="68"/>
      <c r="AF26" s="68"/>
      <c r="AG26" s="68"/>
      <c r="AH26" s="68"/>
      <c r="AI26" s="68"/>
    </row>
    <row r="27" spans="1:35" ht="136.5" customHeight="1">
      <c r="A27" s="3"/>
      <c r="B27" s="944" t="s">
        <v>528</v>
      </c>
      <c r="C27" s="993"/>
      <c r="D27" s="994"/>
      <c r="E27" s="560" t="s">
        <v>662</v>
      </c>
      <c r="F27" s="560" t="s">
        <v>663</v>
      </c>
      <c r="G27" s="952">
        <v>1.1399999999999999</v>
      </c>
      <c r="H27" s="953"/>
      <c r="I27" s="953"/>
      <c r="J27" s="953"/>
      <c r="K27" s="954"/>
      <c r="L27" s="951" t="s">
        <v>690</v>
      </c>
      <c r="M27" s="725"/>
      <c r="N27" s="725"/>
      <c r="O27" s="725"/>
      <c r="P27" s="725"/>
      <c r="Q27" s="726"/>
      <c r="S27" s="66"/>
      <c r="T27" s="64" t="e">
        <f t="shared" si="2"/>
        <v>#N/A</v>
      </c>
      <c r="U27" s="64" t="e">
        <f t="shared" si="2"/>
        <v>#N/A</v>
      </c>
      <c r="V27" s="64" t="e">
        <f t="shared" si="2"/>
        <v>#N/A</v>
      </c>
      <c r="W27" s="64" t="e">
        <f t="shared" si="2"/>
        <v>#N/A</v>
      </c>
      <c r="X27" s="64" t="e">
        <f>IF($K24&gt;X$19,IF($K24&lt;=X$20,1,NA()),NA())</f>
        <v>#N/A</v>
      </c>
      <c r="Y27" s="68"/>
      <c r="Z27" s="68"/>
      <c r="AA27" s="68"/>
      <c r="AB27" s="68"/>
      <c r="AC27" s="68"/>
      <c r="AD27" s="68"/>
      <c r="AE27" s="68"/>
      <c r="AF27" s="68"/>
      <c r="AG27" s="68"/>
      <c r="AH27" s="68"/>
      <c r="AI27" s="68"/>
    </row>
    <row r="28" spans="1:35" ht="169.5" customHeight="1">
      <c r="A28" s="3"/>
      <c r="B28" s="944" t="s">
        <v>539</v>
      </c>
      <c r="C28" s="993"/>
      <c r="D28" s="994"/>
      <c r="E28" s="560" t="s">
        <v>665</v>
      </c>
      <c r="F28" s="560" t="s">
        <v>666</v>
      </c>
      <c r="G28" s="952">
        <v>0.66</v>
      </c>
      <c r="H28" s="953"/>
      <c r="I28" s="953"/>
      <c r="J28" s="953"/>
      <c r="K28" s="954"/>
      <c r="L28" s="951" t="s">
        <v>691</v>
      </c>
      <c r="M28" s="725"/>
      <c r="N28" s="725"/>
      <c r="O28" s="725"/>
      <c r="P28" s="725"/>
      <c r="Q28" s="726"/>
      <c r="S28" s="66"/>
      <c r="T28" s="64"/>
      <c r="U28" s="64"/>
      <c r="V28" s="64"/>
      <c r="W28" s="64"/>
      <c r="X28" s="64"/>
      <c r="Y28" s="68"/>
      <c r="Z28" s="68"/>
      <c r="AA28" s="68"/>
      <c r="AB28" s="68"/>
      <c r="AC28" s="68"/>
      <c r="AD28" s="68"/>
      <c r="AE28" s="68"/>
      <c r="AF28" s="68"/>
      <c r="AG28" s="68"/>
      <c r="AH28" s="68"/>
      <c r="AI28" s="68"/>
    </row>
    <row r="29" spans="1:35" ht="119.25" customHeight="1">
      <c r="A29" s="3"/>
      <c r="B29" s="944" t="s">
        <v>545</v>
      </c>
      <c r="C29" s="945"/>
      <c r="D29" s="946"/>
      <c r="E29" s="560" t="s">
        <v>668</v>
      </c>
      <c r="F29" s="560" t="s">
        <v>692</v>
      </c>
      <c r="G29" s="955">
        <v>1.03</v>
      </c>
      <c r="H29" s="956"/>
      <c r="I29" s="956"/>
      <c r="J29" s="956"/>
      <c r="K29" s="957"/>
      <c r="L29" s="951" t="s">
        <v>693</v>
      </c>
      <c r="M29" s="725"/>
      <c r="N29" s="725"/>
      <c r="O29" s="725"/>
      <c r="P29" s="725"/>
      <c r="Q29" s="726"/>
      <c r="S29" s="66"/>
      <c r="T29" s="64"/>
      <c r="U29" s="64"/>
      <c r="V29" s="64"/>
      <c r="W29" s="64"/>
      <c r="X29" s="64"/>
      <c r="Y29" s="68"/>
      <c r="Z29" s="68"/>
      <c r="AA29" s="68"/>
      <c r="AB29" s="68"/>
      <c r="AC29" s="68"/>
      <c r="AD29" s="68"/>
      <c r="AE29" s="68"/>
      <c r="AF29" s="68"/>
      <c r="AG29" s="68"/>
      <c r="AH29" s="68"/>
      <c r="AI29" s="68"/>
    </row>
    <row r="30" spans="1:35" ht="63" customHeight="1">
      <c r="A30" s="3"/>
      <c r="B30" s="944" t="s">
        <v>548</v>
      </c>
      <c r="C30" s="945"/>
      <c r="D30" s="946"/>
      <c r="E30" s="557">
        <v>0.93</v>
      </c>
      <c r="F30" s="557">
        <v>0.98</v>
      </c>
      <c r="G30" s="947">
        <v>1.05</v>
      </c>
      <c r="H30" s="948"/>
      <c r="I30" s="948"/>
      <c r="J30" s="948"/>
      <c r="K30" s="949"/>
      <c r="L30" s="950" t="s">
        <v>694</v>
      </c>
      <c r="M30" s="950"/>
      <c r="N30" s="950"/>
      <c r="O30" s="950"/>
      <c r="P30" s="950"/>
      <c r="Q30" s="950"/>
      <c r="S30" s="66"/>
      <c r="T30" s="64" t="e">
        <f t="shared" ref="T30:W31" si="3">IF($K26&gt;T$19,IF($K26&lt;=T$20,$K26,NA()),NA())</f>
        <v>#N/A</v>
      </c>
      <c r="U30" s="64" t="e">
        <f t="shared" si="3"/>
        <v>#N/A</v>
      </c>
      <c r="V30" s="64" t="e">
        <f t="shared" si="3"/>
        <v>#N/A</v>
      </c>
      <c r="W30" s="64" t="e">
        <f t="shared" si="3"/>
        <v>#N/A</v>
      </c>
      <c r="X30" s="64" t="e">
        <f>IF($K26&gt;X$19,IF($K26&lt;=X$20,1,NA()),NA())</f>
        <v>#N/A</v>
      </c>
      <c r="Y30" s="68"/>
      <c r="Z30" s="68"/>
      <c r="AA30" s="68"/>
      <c r="AB30" s="68"/>
      <c r="AC30" s="68"/>
      <c r="AD30" s="68"/>
      <c r="AE30" s="68"/>
      <c r="AF30" s="68"/>
      <c r="AG30" s="68"/>
      <c r="AH30" s="68"/>
      <c r="AI30" s="68"/>
    </row>
    <row r="31" spans="1:35" ht="81" customHeight="1">
      <c r="A31" s="3"/>
      <c r="B31" s="944" t="s">
        <v>552</v>
      </c>
      <c r="C31" s="945"/>
      <c r="D31" s="946"/>
      <c r="E31" s="557">
        <v>0.88</v>
      </c>
      <c r="F31" s="557">
        <v>0.95</v>
      </c>
      <c r="G31" s="947">
        <v>1.08</v>
      </c>
      <c r="H31" s="948"/>
      <c r="I31" s="948"/>
      <c r="J31" s="948"/>
      <c r="K31" s="949"/>
      <c r="L31" s="950" t="s">
        <v>695</v>
      </c>
      <c r="M31" s="950"/>
      <c r="N31" s="950"/>
      <c r="O31" s="950"/>
      <c r="P31" s="950"/>
      <c r="Q31" s="950"/>
      <c r="S31" s="66"/>
      <c r="T31" s="64" t="e">
        <f t="shared" si="3"/>
        <v>#N/A</v>
      </c>
      <c r="U31" s="64" t="e">
        <f t="shared" si="3"/>
        <v>#N/A</v>
      </c>
      <c r="V31" s="64" t="e">
        <f t="shared" si="3"/>
        <v>#N/A</v>
      </c>
      <c r="W31" s="64" t="e">
        <f t="shared" si="3"/>
        <v>#N/A</v>
      </c>
      <c r="X31" s="64" t="e">
        <f>IF($K27&gt;X$19,IF($K27&lt;=X$20,1,NA()),NA())</f>
        <v>#N/A</v>
      </c>
      <c r="Y31" s="68"/>
      <c r="Z31" s="68"/>
      <c r="AA31" s="68"/>
      <c r="AB31" s="68"/>
      <c r="AC31" s="68"/>
      <c r="AD31" s="68"/>
      <c r="AE31" s="68"/>
      <c r="AF31" s="68"/>
      <c r="AG31" s="68"/>
      <c r="AH31" s="68"/>
      <c r="AI31" s="68"/>
    </row>
    <row r="32" spans="1:35" ht="70.5" customHeight="1">
      <c r="A32" s="3"/>
      <c r="B32" s="944" t="s">
        <v>556</v>
      </c>
      <c r="C32" s="945"/>
      <c r="D32" s="946"/>
      <c r="E32" s="557">
        <v>0.8</v>
      </c>
      <c r="F32" s="557">
        <v>0.69</v>
      </c>
      <c r="G32" s="947">
        <v>0.86</v>
      </c>
      <c r="H32" s="948"/>
      <c r="I32" s="948"/>
      <c r="J32" s="948"/>
      <c r="K32" s="949"/>
      <c r="L32" s="950" t="s">
        <v>696</v>
      </c>
      <c r="M32" s="950"/>
      <c r="N32" s="950"/>
      <c r="O32" s="950"/>
      <c r="P32" s="950"/>
      <c r="Q32" s="950"/>
      <c r="S32" s="66"/>
      <c r="T32" s="64" t="e">
        <f>IF($K31&gt;T$19,IF($K31&lt;=T$20,$K31,NA()),NA())</f>
        <v>#N/A</v>
      </c>
      <c r="U32" s="64" t="e">
        <f>IF($K31&gt;U$19,IF($K31&lt;=U$20,$K31,NA()),NA())</f>
        <v>#N/A</v>
      </c>
      <c r="V32" s="64" t="e">
        <f>IF($K31&gt;V$19,IF($K31&lt;=V$20,$K31,NA()),NA())</f>
        <v>#N/A</v>
      </c>
      <c r="W32" s="64" t="e">
        <f>IF($K31&gt;W$19,IF($K31&lt;=W$20,$K31,NA()),NA())</f>
        <v>#N/A</v>
      </c>
      <c r="X32" s="64" t="e">
        <f>IF($K31&gt;X$19,IF($K31&lt;=X$20,1,NA()),NA())</f>
        <v>#N/A</v>
      </c>
      <c r="Y32" s="68"/>
      <c r="Z32" s="68"/>
      <c r="AA32" s="68"/>
      <c r="AB32" s="68"/>
      <c r="AC32" s="68"/>
      <c r="AD32" s="68"/>
      <c r="AE32" s="68"/>
      <c r="AF32" s="68"/>
      <c r="AG32" s="68"/>
      <c r="AH32" s="68"/>
      <c r="AI32" s="68"/>
    </row>
    <row r="33" spans="1:35" ht="76.5" customHeight="1">
      <c r="A33" s="3"/>
      <c r="B33" s="944" t="s">
        <v>604</v>
      </c>
      <c r="C33" s="945"/>
      <c r="D33" s="946"/>
      <c r="E33" s="560">
        <v>350</v>
      </c>
      <c r="F33" s="560">
        <v>509</v>
      </c>
      <c r="G33" s="947">
        <v>1.2</v>
      </c>
      <c r="H33" s="948"/>
      <c r="I33" s="948"/>
      <c r="J33" s="948"/>
      <c r="K33" s="949"/>
      <c r="L33" s="950" t="s">
        <v>697</v>
      </c>
      <c r="M33" s="950"/>
      <c r="N33" s="950"/>
      <c r="O33" s="950"/>
      <c r="P33" s="950"/>
      <c r="Q33" s="950"/>
      <c r="S33" s="66"/>
      <c r="T33" s="64" t="e">
        <f>IF(#REF!&gt;T$19,IF(#REF!&lt;=T$20,#REF!,NA()),NA())</f>
        <v>#REF!</v>
      </c>
      <c r="U33" s="64" t="e">
        <f>IF(#REF!&gt;U$19,IF(#REF!&lt;=U$20,#REF!,NA()),NA())</f>
        <v>#REF!</v>
      </c>
      <c r="V33" s="64" t="e">
        <f>IF(#REF!&gt;V$19,IF(#REF!&lt;=V$20,#REF!,NA()),NA())</f>
        <v>#REF!</v>
      </c>
      <c r="W33" s="64" t="e">
        <f>IF(#REF!&gt;W$19,IF(#REF!&lt;=W$20,#REF!,NA()),NA())</f>
        <v>#REF!</v>
      </c>
      <c r="X33" s="64" t="e">
        <f>IF(#REF!&gt;X$19,IF(#REF!&lt;=X$20,1,NA()),NA())</f>
        <v>#REF!</v>
      </c>
      <c r="Y33" s="68"/>
      <c r="Z33" s="68"/>
      <c r="AA33" s="68"/>
      <c r="AB33" s="68"/>
      <c r="AC33" s="68"/>
      <c r="AD33" s="68"/>
      <c r="AE33" s="68"/>
      <c r="AF33" s="68"/>
      <c r="AG33" s="68"/>
      <c r="AH33" s="68"/>
      <c r="AI33" s="68"/>
    </row>
    <row r="34" spans="1:35" ht="79.5" customHeight="1">
      <c r="A34" s="3"/>
      <c r="B34" s="944" t="s">
        <v>570</v>
      </c>
      <c r="C34" s="945"/>
      <c r="D34" s="946"/>
      <c r="E34" s="560">
        <v>22</v>
      </c>
      <c r="F34" s="560">
        <v>26</v>
      </c>
      <c r="G34" s="947">
        <v>1.18</v>
      </c>
      <c r="H34" s="948"/>
      <c r="I34" s="948"/>
      <c r="J34" s="948"/>
      <c r="K34" s="949"/>
      <c r="L34" s="950" t="s">
        <v>698</v>
      </c>
      <c r="M34" s="950"/>
      <c r="N34" s="950"/>
      <c r="O34" s="950"/>
      <c r="P34" s="950"/>
      <c r="Q34" s="950"/>
      <c r="S34" s="66"/>
      <c r="T34" s="64" t="e">
        <f>IF($K31&gt;T$19,IF($K31&lt;=T$20,$K31,NA()),NA())</f>
        <v>#N/A</v>
      </c>
      <c r="U34" s="64" t="e">
        <f>IF($K31&gt;U$19,IF($K31&lt;=U$20,$K31,NA()),NA())</f>
        <v>#N/A</v>
      </c>
      <c r="V34" s="64" t="e">
        <f>IF($K31&gt;V$19,IF($K31&lt;=V$20,$K31,NA()),NA())</f>
        <v>#N/A</v>
      </c>
      <c r="W34" s="64" t="e">
        <f>IF($K31&gt;W$19,IF($K31&lt;=W$20,$K31,NA()),NA())</f>
        <v>#N/A</v>
      </c>
      <c r="X34" s="64" t="e">
        <f>IF($K31&gt;X$19,IF($K31&lt;=X$20,1,NA()),NA())</f>
        <v>#N/A</v>
      </c>
      <c r="Y34" s="68"/>
      <c r="Z34" s="68"/>
      <c r="AA34" s="68"/>
      <c r="AB34" s="68"/>
      <c r="AC34" s="68"/>
      <c r="AD34" s="68"/>
      <c r="AE34" s="68"/>
      <c r="AF34" s="68"/>
      <c r="AG34" s="68"/>
      <c r="AH34" s="68"/>
      <c r="AI34" s="68"/>
    </row>
    <row r="35" spans="1:35" ht="79.5" customHeight="1">
      <c r="A35" s="3"/>
      <c r="B35" s="944" t="s">
        <v>699</v>
      </c>
      <c r="C35" s="945"/>
      <c r="D35" s="946"/>
      <c r="E35" s="560" t="s">
        <v>674</v>
      </c>
      <c r="F35" s="560" t="s">
        <v>700</v>
      </c>
      <c r="G35" s="947">
        <v>0.95</v>
      </c>
      <c r="H35" s="948"/>
      <c r="I35" s="948"/>
      <c r="J35" s="948"/>
      <c r="K35" s="949"/>
      <c r="L35" s="950" t="s">
        <v>701</v>
      </c>
      <c r="M35" s="950"/>
      <c r="N35" s="950"/>
      <c r="O35" s="950"/>
      <c r="P35" s="950"/>
      <c r="Q35" s="950"/>
      <c r="S35" s="66"/>
      <c r="T35" s="64" t="e">
        <f>IF($K33&gt;T$19,IF($K33&lt;=T$20,$K33,NA()),NA())</f>
        <v>#N/A</v>
      </c>
      <c r="U35" s="64" t="e">
        <f>IF($K33&gt;U$19,IF($K33&lt;=U$20,$K33,NA()),NA())</f>
        <v>#N/A</v>
      </c>
      <c r="V35" s="64" t="e">
        <f>IF($K33&gt;V$19,IF($K33&lt;=V$20,$K33,NA()),NA())</f>
        <v>#N/A</v>
      </c>
      <c r="W35" s="64" t="e">
        <f>IF($K33&gt;W$19,IF($K33&lt;=W$20,$K33,NA()),NA())</f>
        <v>#N/A</v>
      </c>
      <c r="X35" s="64" t="e">
        <f>IF($K33&gt;X$19,IF($K33&lt;=X$20,1,NA()),NA())</f>
        <v>#N/A</v>
      </c>
      <c r="Y35" s="68"/>
      <c r="Z35" s="68"/>
      <c r="AA35" s="68"/>
      <c r="AB35" s="68"/>
      <c r="AC35" s="68"/>
      <c r="AD35" s="68"/>
      <c r="AE35" s="68"/>
      <c r="AF35" s="68"/>
      <c r="AG35" s="68"/>
      <c r="AH35" s="68"/>
      <c r="AI35" s="68"/>
    </row>
    <row r="36" spans="1:35" ht="15.75" customHeight="1">
      <c r="A36" s="3"/>
      <c r="B36" s="119"/>
      <c r="C36" s="119"/>
      <c r="D36" s="202"/>
      <c r="E36" s="966" t="s">
        <v>392</v>
      </c>
      <c r="F36" s="967"/>
      <c r="G36" s="967"/>
      <c r="H36" s="967"/>
      <c r="I36" s="967"/>
      <c r="J36" s="967"/>
      <c r="K36" s="967"/>
      <c r="L36" s="967"/>
      <c r="M36" s="3"/>
      <c r="N36" s="3"/>
      <c r="O36" s="186"/>
      <c r="P36" s="232"/>
      <c r="S36" s="204"/>
      <c r="T36" s="204"/>
      <c r="U36" s="204"/>
      <c r="V36" s="204"/>
      <c r="W36" s="204"/>
      <c r="X36" s="204"/>
      <c r="Y36" s="68"/>
      <c r="Z36" s="68"/>
      <c r="AA36" s="68"/>
      <c r="AB36" s="68"/>
      <c r="AC36" s="68"/>
      <c r="AD36" s="204"/>
      <c r="AE36" s="204"/>
      <c r="AF36" s="204"/>
      <c r="AG36" s="204"/>
      <c r="AH36" s="204"/>
      <c r="AI36" s="204"/>
    </row>
    <row r="37" spans="1:35" ht="3" customHeight="1">
      <c r="A37" s="3"/>
      <c r="B37" s="119"/>
      <c r="C37" s="119"/>
      <c r="D37" s="202"/>
      <c r="E37" s="202"/>
      <c r="F37" s="202"/>
      <c r="G37" s="202"/>
      <c r="H37" s="202"/>
      <c r="I37" s="202"/>
      <c r="J37" s="202"/>
      <c r="K37" s="202"/>
      <c r="L37" s="202"/>
      <c r="M37" s="3"/>
      <c r="N37" s="3"/>
      <c r="O37" s="186"/>
      <c r="P37" s="185"/>
      <c r="Q37" s="185"/>
      <c r="S37" s="204"/>
      <c r="T37" s="204"/>
      <c r="U37" s="204"/>
      <c r="V37" s="204"/>
      <c r="W37" s="204"/>
      <c r="X37" s="204"/>
      <c r="Y37" s="68"/>
      <c r="Z37" s="68"/>
      <c r="AA37" s="68"/>
      <c r="AB37" s="68"/>
      <c r="AC37" s="68"/>
      <c r="AD37" s="204"/>
      <c r="AE37" s="204"/>
      <c r="AF37" s="204"/>
      <c r="AG37" s="204"/>
      <c r="AH37" s="204"/>
      <c r="AI37" s="204"/>
    </row>
    <row r="38" spans="1:35" ht="18.75" customHeight="1">
      <c r="A38" s="3"/>
      <c r="B38" s="963" t="str">
        <f>+'Ввод данных'!A205</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C38" s="963"/>
      <c r="D38" s="963"/>
      <c r="E38" s="963"/>
      <c r="F38" s="963" t="str">
        <f>+'Ввод данных'!A207</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G38" s="963"/>
      <c r="H38" s="963"/>
      <c r="I38" s="963"/>
      <c r="J38" s="963"/>
      <c r="K38" s="963"/>
      <c r="L38" s="963" t="str">
        <f>+'Ввод данных'!A209</f>
        <v xml:space="preserve">MDR TB-1: Процент ранее излеченных ТБ пациентов, прошедших ТЛЧ (только бактериологически положительные случаи) </v>
      </c>
      <c r="M38" s="963"/>
      <c r="N38" s="963"/>
      <c r="O38" s="963"/>
      <c r="P38" s="963"/>
      <c r="Q38" s="963"/>
      <c r="S38" s="204"/>
      <c r="T38" s="204"/>
      <c r="U38" s="204"/>
      <c r="V38" s="204"/>
      <c r="W38" s="204"/>
      <c r="X38" s="204"/>
      <c r="Y38" s="68"/>
      <c r="Z38" s="68"/>
      <c r="AA38" s="68"/>
      <c r="AB38" s="68"/>
      <c r="AC38" s="68"/>
      <c r="AD38" s="204"/>
      <c r="AE38" s="204"/>
      <c r="AF38" s="204"/>
      <c r="AG38" s="204"/>
      <c r="AH38" s="204"/>
      <c r="AI38" s="204"/>
    </row>
    <row r="39" spans="1:35" ht="43.5" customHeight="1">
      <c r="A39" s="3"/>
      <c r="B39" s="382" t="s">
        <v>437</v>
      </c>
      <c r="C39" s="995" t="s">
        <v>472</v>
      </c>
      <c r="D39" s="996"/>
      <c r="E39" s="997"/>
      <c r="F39" s="382" t="s">
        <v>437</v>
      </c>
      <c r="G39" s="995" t="s">
        <v>473</v>
      </c>
      <c r="H39" s="996"/>
      <c r="I39" s="996"/>
      <c r="J39" s="996"/>
      <c r="K39" s="997"/>
      <c r="L39" s="382" t="s">
        <v>437</v>
      </c>
      <c r="M39" s="995" t="s">
        <v>474</v>
      </c>
      <c r="N39" s="996"/>
      <c r="O39" s="996"/>
      <c r="P39" s="996"/>
      <c r="Q39" s="997"/>
      <c r="S39" s="204"/>
      <c r="T39" s="204"/>
      <c r="U39" s="204"/>
      <c r="V39" s="204"/>
      <c r="W39" s="204"/>
      <c r="X39" s="204"/>
      <c r="Y39" s="204"/>
      <c r="Z39" s="204"/>
      <c r="AA39" s="204"/>
      <c r="AB39" s="204"/>
      <c r="AC39" s="204"/>
      <c r="AD39" s="204"/>
      <c r="AE39" s="204"/>
      <c r="AF39" s="204"/>
      <c r="AG39" s="204"/>
      <c r="AH39" s="204"/>
      <c r="AI39" s="204"/>
    </row>
    <row r="40" spans="1:35" ht="18.75" customHeight="1">
      <c r="A40" s="3"/>
      <c r="B40" s="119"/>
      <c r="C40" s="119"/>
      <c r="D40" s="202"/>
      <c r="E40" s="202"/>
      <c r="F40" s="202"/>
      <c r="G40" s="202"/>
      <c r="H40" s="202"/>
      <c r="I40" s="202"/>
      <c r="J40" s="202"/>
      <c r="K40" s="202"/>
      <c r="L40" s="202"/>
      <c r="M40" s="3"/>
      <c r="N40" s="3"/>
      <c r="O40" s="186"/>
      <c r="P40" s="185"/>
      <c r="S40" s="204"/>
      <c r="T40" s="204"/>
      <c r="U40" s="204"/>
      <c r="V40" s="204"/>
      <c r="W40" s="204"/>
      <c r="X40" s="204"/>
      <c r="Y40" s="204"/>
      <c r="Z40" s="204"/>
      <c r="AA40" s="204"/>
      <c r="AB40" s="204"/>
      <c r="AC40" s="204"/>
      <c r="AD40" s="204"/>
      <c r="AE40" s="204"/>
      <c r="AF40" s="204"/>
      <c r="AG40" s="204"/>
      <c r="AH40" s="204"/>
      <c r="AI40" s="204"/>
    </row>
    <row r="41" spans="1:35" ht="18.75" customHeight="1">
      <c r="A41" s="3"/>
      <c r="B41" s="119"/>
      <c r="C41" s="119"/>
      <c r="D41" s="202"/>
      <c r="E41" s="202"/>
      <c r="F41" s="202"/>
      <c r="G41" s="202"/>
      <c r="H41" s="202"/>
      <c r="I41" s="202"/>
      <c r="J41" s="202"/>
      <c r="K41" s="202"/>
      <c r="L41" s="202"/>
      <c r="M41" s="3"/>
      <c r="N41" s="3"/>
      <c r="O41" s="186"/>
      <c r="P41" s="185"/>
      <c r="S41" s="204"/>
      <c r="T41" s="204"/>
      <c r="U41" s="204"/>
      <c r="V41" s="204"/>
      <c r="W41" s="204"/>
      <c r="X41" s="204"/>
      <c r="Y41" s="204"/>
      <c r="Z41" s="204"/>
      <c r="AA41" s="204"/>
      <c r="AB41" s="204"/>
      <c r="AC41" s="204"/>
      <c r="AD41" s="204"/>
      <c r="AE41" s="204"/>
      <c r="AF41" s="204"/>
      <c r="AG41" s="204"/>
      <c r="AH41" s="204"/>
      <c r="AI41" s="204"/>
    </row>
    <row r="42" spans="1:35" ht="18.75" customHeight="1">
      <c r="A42" s="3"/>
      <c r="B42" s="119"/>
      <c r="C42" s="119"/>
      <c r="D42" s="202"/>
      <c r="E42" s="202"/>
      <c r="F42" s="202"/>
      <c r="G42" s="202"/>
      <c r="H42" s="202"/>
      <c r="I42" s="202"/>
      <c r="J42" s="202"/>
      <c r="K42" s="202"/>
      <c r="L42" s="202"/>
      <c r="M42" s="3"/>
      <c r="N42" s="3"/>
      <c r="O42" s="186"/>
      <c r="P42" s="185"/>
      <c r="S42" s="204"/>
      <c r="T42" s="204"/>
      <c r="U42" s="204"/>
      <c r="V42" s="204"/>
      <c r="W42" s="204"/>
      <c r="X42" s="204"/>
      <c r="Y42" s="204"/>
      <c r="Z42" s="204"/>
      <c r="AA42" s="204"/>
      <c r="AB42" s="204"/>
      <c r="AC42" s="204"/>
      <c r="AD42" s="204"/>
      <c r="AE42" s="204"/>
      <c r="AF42" s="204"/>
      <c r="AG42" s="204"/>
      <c r="AH42" s="204"/>
      <c r="AI42" s="204"/>
    </row>
    <row r="43" spans="1:35" ht="18.75" customHeight="1">
      <c r="A43" s="3"/>
      <c r="B43" s="119"/>
      <c r="C43" s="119"/>
      <c r="D43" s="202"/>
      <c r="E43" s="202"/>
      <c r="F43" s="202"/>
      <c r="G43" s="202"/>
      <c r="H43" s="202"/>
      <c r="I43" s="202"/>
      <c r="J43" s="202"/>
      <c r="K43" s="202"/>
      <c r="L43" s="202"/>
      <c r="M43" s="3"/>
      <c r="N43" s="3"/>
      <c r="O43" s="186"/>
      <c r="P43" s="185"/>
      <c r="S43" s="204"/>
      <c r="T43" s="204"/>
      <c r="U43" s="204"/>
      <c r="V43" s="204"/>
      <c r="W43" s="204"/>
      <c r="X43" s="204"/>
      <c r="Y43" s="204"/>
      <c r="Z43" s="204"/>
      <c r="AA43" s="204"/>
      <c r="AB43" s="204"/>
      <c r="AC43" s="204"/>
      <c r="AD43" s="204"/>
      <c r="AE43" s="204"/>
      <c r="AF43" s="204"/>
      <c r="AG43" s="204"/>
      <c r="AH43" s="204"/>
      <c r="AI43" s="204"/>
    </row>
    <row r="44" spans="1:35" ht="18.75" customHeight="1">
      <c r="A44" s="3"/>
      <c r="B44" s="119"/>
      <c r="C44" s="119"/>
      <c r="D44" s="202"/>
      <c r="E44" s="202"/>
      <c r="F44" s="202"/>
      <c r="G44" s="202"/>
      <c r="H44" s="202"/>
      <c r="I44" s="202"/>
      <c r="J44" s="202"/>
      <c r="K44" s="202"/>
      <c r="L44" s="202"/>
      <c r="M44" s="3"/>
      <c r="N44" s="3"/>
      <c r="O44" s="186"/>
      <c r="P44" s="185"/>
      <c r="S44" s="204"/>
      <c r="T44" s="204"/>
      <c r="U44" s="204"/>
      <c r="V44" s="204"/>
      <c r="W44" s="204"/>
      <c r="X44" s="204"/>
      <c r="Y44" s="204"/>
      <c r="Z44" s="204"/>
      <c r="AA44" s="204"/>
      <c r="AB44" s="204"/>
      <c r="AC44" s="204"/>
      <c r="AD44" s="204"/>
      <c r="AE44" s="204"/>
      <c r="AF44" s="204"/>
      <c r="AG44" s="204"/>
      <c r="AH44" s="204"/>
      <c r="AI44" s="204"/>
    </row>
    <row r="45" spans="1:35" ht="18.75" customHeight="1">
      <c r="A45" s="3"/>
      <c r="B45" s="119"/>
      <c r="C45" s="119"/>
      <c r="D45" s="202"/>
      <c r="E45" s="202"/>
      <c r="F45" s="202"/>
      <c r="G45" s="202"/>
      <c r="H45" s="202"/>
      <c r="I45" s="202"/>
      <c r="J45" s="202"/>
      <c r="K45" s="202"/>
      <c r="L45" s="202"/>
      <c r="M45" s="3"/>
      <c r="N45" s="3"/>
      <c r="O45" s="186"/>
      <c r="P45" s="185"/>
      <c r="S45" s="204"/>
      <c r="T45" s="204"/>
      <c r="U45" s="204"/>
      <c r="V45" s="204"/>
      <c r="W45" s="204"/>
      <c r="X45" s="204"/>
      <c r="Y45" s="204"/>
      <c r="Z45" s="204"/>
      <c r="AA45" s="204"/>
      <c r="AB45" s="204"/>
      <c r="AC45" s="204"/>
      <c r="AD45" s="204"/>
      <c r="AE45" s="204"/>
      <c r="AF45" s="204"/>
      <c r="AG45" s="204"/>
      <c r="AH45" s="204"/>
      <c r="AI45" s="204"/>
    </row>
    <row r="46" spans="1:35" ht="18.75" customHeight="1">
      <c r="A46" s="3"/>
      <c r="B46" s="119"/>
      <c r="C46" s="119"/>
      <c r="D46" s="202"/>
      <c r="E46" s="202"/>
      <c r="F46" s="202"/>
      <c r="G46" s="202"/>
      <c r="H46" s="202"/>
      <c r="I46" s="202"/>
      <c r="J46" s="202"/>
      <c r="K46" s="202"/>
      <c r="L46" s="202"/>
      <c r="M46" s="3"/>
      <c r="N46" s="3"/>
      <c r="O46" s="186"/>
      <c r="P46" s="185"/>
      <c r="S46" s="204"/>
      <c r="T46" s="204"/>
      <c r="U46" s="204"/>
      <c r="V46" s="204"/>
      <c r="W46" s="204"/>
      <c r="X46" s="204"/>
      <c r="Y46" s="204"/>
      <c r="Z46" s="204"/>
      <c r="AA46" s="204"/>
      <c r="AB46" s="204"/>
      <c r="AC46" s="204"/>
      <c r="AD46" s="204"/>
      <c r="AE46" s="204"/>
      <c r="AF46" s="204"/>
      <c r="AG46" s="204"/>
      <c r="AH46" s="204"/>
      <c r="AI46" s="204"/>
    </row>
    <row r="47" spans="1:35" ht="17.25" customHeight="1">
      <c r="A47" s="3"/>
      <c r="B47" s="119"/>
      <c r="C47" s="119"/>
      <c r="D47" s="202"/>
      <c r="E47" s="202"/>
      <c r="F47" s="202"/>
      <c r="G47" s="202"/>
      <c r="H47" s="202"/>
      <c r="I47" s="202"/>
      <c r="J47" s="202"/>
      <c r="K47" s="202"/>
      <c r="L47" s="202"/>
      <c r="M47" s="3"/>
      <c r="N47" s="3"/>
      <c r="O47" s="186"/>
      <c r="P47" s="185"/>
      <c r="S47" s="204"/>
      <c r="T47" s="204"/>
      <c r="U47" s="204"/>
      <c r="V47" s="204"/>
      <c r="W47" s="204"/>
      <c r="X47" s="204"/>
      <c r="Y47" s="204"/>
      <c r="Z47" s="204"/>
      <c r="AA47" s="204"/>
      <c r="AB47" s="204"/>
      <c r="AC47" s="204"/>
      <c r="AD47" s="204"/>
      <c r="AE47" s="204"/>
      <c r="AF47" s="204"/>
      <c r="AG47" s="204"/>
      <c r="AH47" s="204"/>
      <c r="AI47" s="204"/>
    </row>
    <row r="48" spans="1:35" ht="6" customHeight="1">
      <c r="A48" s="3"/>
      <c r="B48" s="123"/>
      <c r="C48" s="119"/>
      <c r="D48" s="120"/>
      <c r="E48" s="972"/>
      <c r="F48" s="972"/>
      <c r="G48" s="972"/>
      <c r="H48" s="972"/>
      <c r="I48" s="972"/>
      <c r="J48" s="972"/>
      <c r="K48" s="972"/>
      <c r="L48" s="3"/>
      <c r="M48" s="3"/>
      <c r="N48" s="3"/>
      <c r="O48" s="3"/>
      <c r="P48" s="3"/>
      <c r="S48" s="204"/>
      <c r="T48" s="204"/>
      <c r="U48" s="204"/>
      <c r="V48" s="204"/>
      <c r="W48" s="204"/>
      <c r="X48" s="204"/>
      <c r="Y48" s="204"/>
      <c r="Z48" s="204"/>
      <c r="AA48" s="204"/>
      <c r="AB48" s="204"/>
      <c r="AC48" s="204"/>
      <c r="AD48" s="204"/>
      <c r="AE48" s="204"/>
      <c r="AF48" s="204"/>
      <c r="AG48" s="204"/>
      <c r="AH48" s="204"/>
      <c r="AI48" s="204"/>
    </row>
    <row r="49" spans="1:35" ht="24" customHeight="1">
      <c r="A49" s="3"/>
      <c r="B49" s="1003" t="s">
        <v>391</v>
      </c>
      <c r="C49" s="1003"/>
      <c r="D49" s="1003"/>
      <c r="E49" s="414" t="s">
        <v>379</v>
      </c>
      <c r="F49" s="414" t="s">
        <v>271</v>
      </c>
      <c r="G49" s="999" t="s">
        <v>83</v>
      </c>
      <c r="H49" s="1000"/>
      <c r="I49" s="1001" t="s">
        <v>84</v>
      </c>
      <c r="J49" s="1002"/>
      <c r="K49" s="421" t="s">
        <v>85</v>
      </c>
      <c r="L49" s="1005" t="s">
        <v>456</v>
      </c>
      <c r="M49" s="1006"/>
      <c r="N49" s="1006"/>
      <c r="O49" s="1006"/>
      <c r="P49" s="1006"/>
      <c r="Q49" s="1007"/>
      <c r="S49" s="62" t="s">
        <v>49</v>
      </c>
      <c r="T49" s="63">
        <v>0</v>
      </c>
      <c r="U49" s="64">
        <v>0.3</v>
      </c>
      <c r="V49" s="64">
        <v>0.6</v>
      </c>
      <c r="W49" s="64">
        <v>0.9</v>
      </c>
      <c r="X49" s="64">
        <v>1</v>
      </c>
      <c r="Y49" s="68"/>
      <c r="Z49" s="68"/>
      <c r="AA49" s="62" t="s">
        <v>49</v>
      </c>
      <c r="AB49" s="63">
        <v>0</v>
      </c>
      <c r="AC49" s="64">
        <v>0.2</v>
      </c>
      <c r="AD49" s="64">
        <v>0.4</v>
      </c>
      <c r="AE49" s="64">
        <v>0.6</v>
      </c>
      <c r="AF49" s="64">
        <v>0.8</v>
      </c>
      <c r="AG49" s="68"/>
      <c r="AH49" s="68"/>
      <c r="AI49" s="68"/>
    </row>
    <row r="50" spans="1:35" ht="75.75" customHeight="1">
      <c r="A50" s="3"/>
      <c r="B50" s="998" t="str">
        <f>+'Ввод данных'!A205</f>
        <v>Число   больных  с устойчивыми формами туберкулеза на лечении, получающих мотивационную поддержку (продуктовые, гигиенические пакеты, денежные выплаты) для улучшения приверженности к лечению, включая амбулатроное и стационарно лечение.</v>
      </c>
      <c r="C50" s="998"/>
      <c r="D50" s="998"/>
      <c r="E50" s="415">
        <v>2254</v>
      </c>
      <c r="F50" s="416" t="s">
        <v>475</v>
      </c>
      <c r="G50" s="958">
        <v>0.75</v>
      </c>
      <c r="H50" s="959"/>
      <c r="I50" s="959"/>
      <c r="J50" s="959"/>
      <c r="K50" s="960"/>
      <c r="L50" s="961" t="s">
        <v>476</v>
      </c>
      <c r="M50" s="961"/>
      <c r="N50" s="961"/>
      <c r="O50" s="961"/>
      <c r="P50" s="961"/>
      <c r="Q50" s="961"/>
      <c r="S50" s="62" t="s">
        <v>50</v>
      </c>
      <c r="T50" s="65">
        <v>0.3</v>
      </c>
      <c r="U50" s="64">
        <v>0.6</v>
      </c>
      <c r="V50" s="64">
        <v>0.9</v>
      </c>
      <c r="W50" s="64">
        <v>1</v>
      </c>
      <c r="X50" s="64">
        <v>2</v>
      </c>
      <c r="Y50" s="68"/>
      <c r="Z50" s="68"/>
      <c r="AA50" s="62" t="s">
        <v>50</v>
      </c>
      <c r="AB50" s="65">
        <v>0.2</v>
      </c>
      <c r="AC50" s="64">
        <v>0.4</v>
      </c>
      <c r="AD50" s="64">
        <v>0.6</v>
      </c>
      <c r="AE50" s="64">
        <v>0.8</v>
      </c>
      <c r="AF50" s="64">
        <v>1</v>
      </c>
      <c r="AG50" s="68"/>
      <c r="AH50" s="68"/>
      <c r="AI50" s="68"/>
    </row>
    <row r="51" spans="1:35" ht="54.75" customHeight="1">
      <c r="A51" s="3"/>
      <c r="B51" s="998" t="str">
        <f>+'Ввод данных'!A207</f>
        <v xml:space="preserve">Число  больных с чувствительной формой ТБ и ПЛУ(ПТП 1 ряда) на лечении, получающих мотивационную поддержку для лучшей приверженности к лечению </v>
      </c>
      <c r="C51" s="998"/>
      <c r="D51" s="998"/>
      <c r="E51" s="415">
        <v>1677</v>
      </c>
      <c r="F51" s="416" t="s">
        <v>477</v>
      </c>
      <c r="G51" s="1008">
        <v>1.24</v>
      </c>
      <c r="H51" s="1009"/>
      <c r="I51" s="1009"/>
      <c r="J51" s="1009"/>
      <c r="K51" s="1010"/>
      <c r="L51" s="961" t="s">
        <v>478</v>
      </c>
      <c r="M51" s="961"/>
      <c r="N51" s="961"/>
      <c r="O51" s="961"/>
      <c r="P51" s="961"/>
      <c r="Q51" s="961"/>
      <c r="S51" s="66"/>
      <c r="T51" s="67" t="str">
        <f>"de "&amp;T49&amp;" a "&amp;T50</f>
        <v>de 0 a 0,3</v>
      </c>
      <c r="U51" s="67" t="str">
        <f>"de "&amp;U49&amp;" a "&amp;U50</f>
        <v>de 0,3 a 0,6</v>
      </c>
      <c r="V51" s="67" t="str">
        <f>"de "&amp;V49&amp;" a "&amp;V50</f>
        <v>de 0,6 a 0,9</v>
      </c>
      <c r="W51" s="67" t="str">
        <f>"de "&amp;W49&amp;" a "&amp;W50</f>
        <v>de 0,9 a 1</v>
      </c>
      <c r="X51" s="67" t="str">
        <f>"de "&amp;X49&amp;" a "&amp;X50</f>
        <v>de 1 a 2</v>
      </c>
      <c r="Y51" s="68"/>
      <c r="Z51" s="68" t="s">
        <v>75</v>
      </c>
      <c r="AA51" s="66" t="s">
        <v>74</v>
      </c>
      <c r="AB51" s="67" t="str">
        <f>"de "&amp;AB49&amp;" a "&amp;AB50</f>
        <v>de 0 a 0,2</v>
      </c>
      <c r="AC51" s="67" t="str">
        <f>"de "&amp;AC49&amp;" a "&amp;AC50</f>
        <v>de 0,2 a 0,4</v>
      </c>
      <c r="AD51" s="67" t="str">
        <f>"de "&amp;AD49&amp;" a "&amp;AD50</f>
        <v>de 0,4 a 0,6</v>
      </c>
      <c r="AE51" s="67" t="str">
        <f>"de "&amp;AE49&amp;" a "&amp;AE50</f>
        <v>de 0,6 a 0,8</v>
      </c>
      <c r="AF51" s="67" t="str">
        <f>"de "&amp;AF49&amp;" a "&amp;AF50</f>
        <v>de 0,8 a 1</v>
      </c>
      <c r="AG51" s="68"/>
      <c r="AH51" s="68"/>
      <c r="AI51" s="68"/>
    </row>
    <row r="52" spans="1:35" ht="49.5" customHeight="1">
      <c r="A52" s="3"/>
      <c r="B52" s="998" t="str">
        <f>+'Ввод данных'!A209</f>
        <v xml:space="preserve">MDR TB-1: Процент ранее излеченных ТБ пациентов, прошедших ТЛЧ (только бактериологически положительные случаи) </v>
      </c>
      <c r="C52" s="998"/>
      <c r="D52" s="998"/>
      <c r="E52" s="495">
        <v>0.9</v>
      </c>
      <c r="F52" s="416" t="s">
        <v>479</v>
      </c>
      <c r="G52" s="958">
        <v>1.05</v>
      </c>
      <c r="H52" s="959"/>
      <c r="I52" s="959"/>
      <c r="J52" s="959"/>
      <c r="K52" s="960"/>
      <c r="L52" s="961" t="s">
        <v>480</v>
      </c>
      <c r="M52" s="961"/>
      <c r="N52" s="961"/>
      <c r="O52" s="961"/>
      <c r="P52" s="961"/>
      <c r="Q52" s="961"/>
      <c r="S52" s="66"/>
      <c r="T52" s="64" t="e">
        <f>IF($K50&gt;T$49,IF($K50&lt;=T$50,$K50,NA()),NA())</f>
        <v>#N/A</v>
      </c>
      <c r="U52" s="64" t="e">
        <f>IF($K50&gt;U$49,IF($K50&lt;=U$50,$K50,NA()),NA())</f>
        <v>#N/A</v>
      </c>
      <c r="V52" s="64" t="e">
        <f>IF($K50&gt;V$49,IF($K50&lt;=V$50,$K50,NA()),NA())</f>
        <v>#N/A</v>
      </c>
      <c r="W52" s="64" t="e">
        <f>IF($K50&gt;W$49,IF($K50&lt;=W$50,$K50,NA()),NA())</f>
        <v>#N/A</v>
      </c>
      <c r="X52" s="64" t="e">
        <f>IF($K50&gt;X$49,IF($K50&lt;=X$50,1,NA()),NA())</f>
        <v>#N/A</v>
      </c>
      <c r="Y52" s="68"/>
      <c r="Z52" s="182" t="e">
        <f>+'Сведения о гранте'!#REF!</f>
        <v>#REF!</v>
      </c>
      <c r="AA52" s="64" t="e">
        <f>+IF(Z52="A1",1,IF(Z52="A2",0.8,IF(Z52="B1",0.6,IF(Z52="B2",0.4,0.2))))</f>
        <v>#REF!</v>
      </c>
      <c r="AB52" s="64" t="e">
        <f>IF($AA52&gt;AB$49,IF($AA52&lt;=AB$50,$AA52,NA()),NA())</f>
        <v>#REF!</v>
      </c>
      <c r="AC52" s="64" t="e">
        <f t="shared" ref="AC52:AF54" si="4">IF($AA52&gt;AC$49,IF($AA52&lt;=AC$50,$AA52,NA()),NA())</f>
        <v>#REF!</v>
      </c>
      <c r="AD52" s="64" t="e">
        <f t="shared" si="4"/>
        <v>#REF!</v>
      </c>
      <c r="AE52" s="64" t="e">
        <f t="shared" si="4"/>
        <v>#REF!</v>
      </c>
      <c r="AF52" s="64" t="e">
        <f t="shared" si="4"/>
        <v>#REF!</v>
      </c>
      <c r="AG52" s="68"/>
      <c r="AH52" s="68"/>
      <c r="AI52" s="68"/>
    </row>
    <row r="53" spans="1:35" ht="66.75" customHeight="1">
      <c r="A53" s="3"/>
      <c r="B53" s="1004" t="str">
        <f>+'Ввод данных'!A211</f>
        <v>MDR TB-2: Количество бактериологически подтвержденных зарегистрированных ЛУ-ТБ случаев (РУ-ТБ и/или МЛУ-ТБ)</v>
      </c>
      <c r="C53" s="998"/>
      <c r="D53" s="998"/>
      <c r="E53" s="497">
        <v>712</v>
      </c>
      <c r="F53" s="416" t="s">
        <v>481</v>
      </c>
      <c r="G53" s="958">
        <v>0.98</v>
      </c>
      <c r="H53" s="959"/>
      <c r="I53" s="959"/>
      <c r="J53" s="959"/>
      <c r="K53" s="960"/>
      <c r="L53" s="961" t="s">
        <v>482</v>
      </c>
      <c r="M53" s="961"/>
      <c r="N53" s="961"/>
      <c r="O53" s="961"/>
      <c r="P53" s="961"/>
      <c r="Q53" s="961"/>
      <c r="S53" s="66"/>
      <c r="T53" s="64"/>
      <c r="U53" s="64"/>
      <c r="V53" s="64"/>
      <c r="W53" s="64"/>
      <c r="X53" s="64"/>
      <c r="Y53" s="68"/>
      <c r="Z53" s="182"/>
      <c r="AA53" s="64"/>
      <c r="AB53" s="64"/>
      <c r="AC53" s="64"/>
      <c r="AD53" s="64"/>
      <c r="AE53" s="64"/>
      <c r="AF53" s="64"/>
      <c r="AG53" s="68"/>
      <c r="AH53" s="68"/>
      <c r="AI53" s="68"/>
    </row>
    <row r="54" spans="1:35" ht="119.25" customHeight="1">
      <c r="A54" s="3"/>
      <c r="B54" s="982" t="str">
        <f>+'Ввод данных'!A213</f>
        <v>MDR TB-3: Число больных  с устойчивыми формами туберкулеза, включенных на лечение препаратами второго ряда ( вместе с пенитенциарной системой)</v>
      </c>
      <c r="C54" s="982"/>
      <c r="D54" s="982"/>
      <c r="E54" s="417">
        <v>663</v>
      </c>
      <c r="F54" s="420" t="s">
        <v>483</v>
      </c>
      <c r="G54" s="958">
        <v>1.06</v>
      </c>
      <c r="H54" s="959"/>
      <c r="I54" s="959"/>
      <c r="J54" s="959"/>
      <c r="K54" s="960"/>
      <c r="L54" s="961" t="s">
        <v>484</v>
      </c>
      <c r="M54" s="961"/>
      <c r="N54" s="961"/>
      <c r="O54" s="961"/>
      <c r="P54" s="961"/>
      <c r="Q54" s="961"/>
      <c r="S54" s="66"/>
      <c r="Z54" s="182" t="e">
        <f>+'Сведения о гранте'!#REF!</f>
        <v>#REF!</v>
      </c>
      <c r="AA54" s="64" t="e">
        <f>+IF(Z54="A1",1,IF(Z54="A2",0.8,IF(Z54="B1",0.6,IF(Z54="B2",0.4,0.2))))</f>
        <v>#REF!</v>
      </c>
      <c r="AB54" s="64" t="e">
        <f>IF($AA54&gt;AB$49,IF($AA54&lt;=AB$50,$AA54,NA()),NA())</f>
        <v>#REF!</v>
      </c>
      <c r="AC54" s="64" t="e">
        <f t="shared" si="4"/>
        <v>#REF!</v>
      </c>
      <c r="AD54" s="64" t="e">
        <f t="shared" si="4"/>
        <v>#REF!</v>
      </c>
      <c r="AE54" s="64" t="e">
        <f t="shared" si="4"/>
        <v>#REF!</v>
      </c>
      <c r="AF54" s="64" t="e">
        <f t="shared" si="4"/>
        <v>#REF!</v>
      </c>
      <c r="AG54" s="68"/>
      <c r="AH54" s="68"/>
      <c r="AI54" s="68"/>
    </row>
    <row r="55" spans="1:35" ht="78.75" customHeight="1">
      <c r="A55" s="3"/>
      <c r="B55" s="982" t="str">
        <f>+'Ввод данных'!A215</f>
        <v xml:space="preserve">Процент и количество пациентов с симптомами или подозрениями на ТБ, обследованных методом Xpert MTB/RIF и подтвержденным активным ТБ  </v>
      </c>
      <c r="C55" s="982"/>
      <c r="D55" s="982"/>
      <c r="E55" s="418" t="s">
        <v>485</v>
      </c>
      <c r="F55" s="419" t="s">
        <v>486</v>
      </c>
      <c r="G55" s="983" t="s">
        <v>487</v>
      </c>
      <c r="H55" s="984"/>
      <c r="I55" s="984"/>
      <c r="J55" s="984"/>
      <c r="K55" s="985"/>
      <c r="L55" s="961" t="s">
        <v>488</v>
      </c>
      <c r="M55" s="961"/>
      <c r="N55" s="961"/>
      <c r="O55" s="961"/>
      <c r="P55" s="961"/>
      <c r="Q55" s="961"/>
      <c r="S55" s="66"/>
      <c r="Z55" s="68"/>
      <c r="AA55" s="68"/>
      <c r="AB55" s="68"/>
      <c r="AC55" s="68"/>
      <c r="AD55" s="68"/>
      <c r="AE55" s="68"/>
      <c r="AF55" s="68"/>
      <c r="AG55" s="68"/>
      <c r="AH55" s="68"/>
      <c r="AI55" s="68"/>
    </row>
    <row r="56" spans="1:35" ht="22.5" customHeight="1">
      <c r="A56" s="3"/>
      <c r="B56" s="991"/>
      <c r="C56" s="991"/>
      <c r="D56" s="991"/>
      <c r="E56" s="991"/>
      <c r="F56" s="990"/>
      <c r="G56" s="990"/>
      <c r="H56" s="990"/>
      <c r="I56" s="990"/>
      <c r="J56" s="990"/>
      <c r="K56" s="990"/>
      <c r="L56" s="992"/>
      <c r="M56" s="992"/>
      <c r="N56" s="992"/>
      <c r="O56" s="992"/>
      <c r="P56" s="992"/>
      <c r="S56" s="66"/>
      <c r="Z56" s="68"/>
      <c r="AA56" s="68"/>
      <c r="AB56" s="68"/>
      <c r="AC56" s="68"/>
      <c r="AD56" s="68"/>
      <c r="AE56" s="68"/>
      <c r="AF56" s="68"/>
      <c r="AG56" s="68"/>
      <c r="AH56" s="68"/>
      <c r="AI56" s="68"/>
    </row>
    <row r="57" spans="1:35" ht="22.5" customHeight="1">
      <c r="A57" s="3"/>
      <c r="B57" s="986"/>
      <c r="C57" s="986"/>
      <c r="D57" s="986"/>
      <c r="E57" s="987"/>
      <c r="F57" s="988"/>
      <c r="G57" s="989"/>
      <c r="H57" s="989"/>
      <c r="I57" s="989"/>
      <c r="J57" s="989"/>
      <c r="K57" s="987"/>
      <c r="L57" s="988"/>
      <c r="M57" s="989"/>
      <c r="N57" s="989"/>
      <c r="O57" s="989"/>
      <c r="P57" s="989"/>
      <c r="S57" s="66"/>
      <c r="Z57" s="68"/>
      <c r="AA57" s="68"/>
      <c r="AB57" s="68"/>
      <c r="AC57" s="68"/>
      <c r="AD57" s="68"/>
      <c r="AE57" s="68"/>
      <c r="AF57" s="68"/>
      <c r="AG57" s="68"/>
      <c r="AH57" s="68"/>
      <c r="AI57" s="68"/>
    </row>
    <row r="58" spans="1:35">
      <c r="A58" s="3"/>
      <c r="B58" s="205"/>
      <c r="C58" s="205"/>
      <c r="D58" s="205"/>
      <c r="E58" s="205"/>
      <c r="F58" s="205"/>
      <c r="G58" s="205"/>
      <c r="H58" s="206"/>
      <c r="I58" s="205"/>
      <c r="J58" s="205"/>
      <c r="K58" s="205"/>
      <c r="L58" s="205"/>
      <c r="M58" s="205"/>
      <c r="N58" s="205"/>
      <c r="O58" s="205"/>
      <c r="P58" s="205"/>
      <c r="S58" s="66"/>
      <c r="Z58" s="68"/>
      <c r="AA58" s="68"/>
      <c r="AB58" s="68"/>
      <c r="AC58" s="68"/>
      <c r="AD58" s="68"/>
      <c r="AE58" s="68"/>
      <c r="AF58" s="68"/>
      <c r="AG58" s="68"/>
      <c r="AH58" s="68"/>
      <c r="AI58" s="68"/>
    </row>
    <row r="59" spans="1:35">
      <c r="A59" s="3"/>
      <c r="B59" s="981"/>
      <c r="C59" s="981"/>
      <c r="D59" s="981"/>
      <c r="E59" s="981"/>
      <c r="F59" s="981"/>
      <c r="G59" s="981"/>
      <c r="H59" s="981"/>
      <c r="I59" s="981"/>
      <c r="J59" s="981"/>
      <c r="K59" s="981"/>
      <c r="L59" s="205"/>
      <c r="M59" s="205"/>
      <c r="N59" s="205"/>
      <c r="O59" s="205"/>
      <c r="P59" s="205"/>
      <c r="S59" s="66"/>
      <c r="Z59" s="68"/>
      <c r="AA59" s="68"/>
      <c r="AB59" s="68"/>
      <c r="AC59" s="68"/>
      <c r="AD59" s="68"/>
      <c r="AE59" s="68"/>
      <c r="AF59" s="68"/>
      <c r="AG59" s="68"/>
      <c r="AH59" s="68"/>
      <c r="AI59" s="68"/>
    </row>
    <row r="60" spans="1:35">
      <c r="A60" s="3"/>
      <c r="B60" s="981"/>
      <c r="C60" s="981"/>
      <c r="D60" s="981"/>
      <c r="E60" s="981"/>
      <c r="F60" s="981"/>
      <c r="G60" s="981"/>
      <c r="H60" s="981"/>
      <c r="I60" s="981"/>
      <c r="J60" s="981"/>
      <c r="K60" s="981"/>
      <c r="L60" s="205"/>
      <c r="M60" s="205"/>
      <c r="N60" s="205"/>
      <c r="O60" s="205"/>
      <c r="P60" s="205"/>
      <c r="S60" s="68"/>
      <c r="Z60" s="68"/>
      <c r="AA60" s="68"/>
      <c r="AB60" s="68"/>
      <c r="AC60" s="68"/>
      <c r="AD60" s="68"/>
      <c r="AE60" s="68"/>
      <c r="AF60" s="68"/>
      <c r="AG60" s="68"/>
      <c r="AH60" s="68"/>
      <c r="AI60" s="68"/>
    </row>
    <row r="61" spans="1:35">
      <c r="A61" s="3"/>
      <c r="B61" s="3"/>
      <c r="C61" s="3"/>
      <c r="D61" s="3"/>
      <c r="E61" s="3"/>
      <c r="F61" s="3"/>
      <c r="G61" s="3"/>
      <c r="H61" s="3"/>
      <c r="I61" s="95"/>
      <c r="J61" s="95"/>
      <c r="K61" s="95"/>
      <c r="L61" s="3"/>
      <c r="M61" s="3"/>
      <c r="N61" s="3"/>
      <c r="O61" s="3"/>
      <c r="P61" s="3"/>
      <c r="S61" s="68"/>
      <c r="T61" s="68"/>
      <c r="U61" s="68"/>
      <c r="V61" s="68"/>
      <c r="W61" s="68"/>
      <c r="X61" s="68"/>
      <c r="Y61" s="68"/>
      <c r="Z61" s="68"/>
      <c r="AA61" s="68"/>
      <c r="AB61" s="68"/>
      <c r="AC61" s="68"/>
      <c r="AD61" s="68"/>
      <c r="AE61" s="68"/>
      <c r="AF61" s="68"/>
      <c r="AG61" s="68"/>
      <c r="AH61" s="68"/>
      <c r="AI61" s="68"/>
    </row>
    <row r="62" spans="1:35">
      <c r="A62" s="3"/>
      <c r="B62" s="3"/>
      <c r="C62" s="3"/>
      <c r="D62" s="3"/>
      <c r="E62" s="3"/>
      <c r="F62" s="3"/>
      <c r="G62" s="3"/>
      <c r="H62" s="3"/>
      <c r="I62" s="130"/>
      <c r="J62" s="131"/>
      <c r="K62" s="131"/>
      <c r="L62" s="3"/>
      <c r="M62" s="3"/>
      <c r="N62" s="3"/>
      <c r="O62" s="3"/>
      <c r="P62" s="3"/>
      <c r="S62" s="68"/>
      <c r="T62" s="68"/>
      <c r="U62" s="68"/>
      <c r="V62" s="68"/>
      <c r="W62" s="68"/>
      <c r="X62" s="68"/>
      <c r="Y62" s="68"/>
      <c r="Z62" s="68"/>
      <c r="AA62" s="68"/>
      <c r="AB62" s="68"/>
      <c r="AC62" s="68"/>
      <c r="AD62" s="68"/>
      <c r="AE62" s="68"/>
      <c r="AF62" s="68"/>
      <c r="AG62" s="68"/>
      <c r="AH62" s="68"/>
      <c r="AI62" s="68"/>
    </row>
    <row r="63" spans="1:35">
      <c r="A63" s="3"/>
      <c r="B63" s="3"/>
      <c r="C63" s="3"/>
      <c r="D63" s="3"/>
      <c r="E63" s="3"/>
      <c r="F63" s="3"/>
      <c r="G63" s="3"/>
      <c r="H63" s="3"/>
      <c r="I63" s="132"/>
      <c r="J63" s="133"/>
      <c r="K63" s="97"/>
      <c r="L63" s="3"/>
      <c r="M63" s="3"/>
      <c r="N63" s="3"/>
      <c r="O63" s="3"/>
      <c r="P63" s="3"/>
      <c r="S63" s="68"/>
      <c r="T63" s="68"/>
      <c r="U63" s="68"/>
      <c r="V63" s="68"/>
      <c r="W63" s="68"/>
      <c r="X63" s="68"/>
      <c r="Y63" s="68"/>
      <c r="Z63" s="68"/>
      <c r="AA63" s="68"/>
      <c r="AB63" s="68"/>
      <c r="AC63" s="68"/>
      <c r="AD63" s="68"/>
      <c r="AE63" s="68"/>
      <c r="AF63" s="68"/>
      <c r="AG63" s="68"/>
      <c r="AH63" s="68"/>
      <c r="AI63" s="68"/>
    </row>
    <row r="64" spans="1:35">
      <c r="A64" s="3"/>
      <c r="B64" s="3"/>
      <c r="C64" s="3"/>
      <c r="D64" s="3"/>
      <c r="E64" s="3"/>
      <c r="F64" s="3"/>
      <c r="G64" s="3"/>
      <c r="H64" s="3"/>
      <c r="I64" s="134"/>
      <c r="J64" s="133"/>
      <c r="K64" s="97"/>
      <c r="L64" s="3"/>
      <c r="M64" s="3"/>
      <c r="N64" s="3"/>
      <c r="O64" s="3"/>
      <c r="P64" s="3"/>
      <c r="S64" s="68"/>
      <c r="T64" s="68"/>
      <c r="U64" s="68"/>
      <c r="V64" s="68"/>
      <c r="W64" s="68"/>
      <c r="X64" s="68"/>
      <c r="Y64" s="68"/>
      <c r="Z64" s="68"/>
      <c r="AA64" s="68"/>
      <c r="AB64" s="68"/>
      <c r="AC64" s="68"/>
      <c r="AD64" s="68"/>
      <c r="AE64" s="68"/>
      <c r="AF64" s="68"/>
      <c r="AG64" s="68"/>
      <c r="AH64" s="68"/>
      <c r="AI64" s="68"/>
    </row>
    <row r="65" spans="1:35">
      <c r="A65" s="3"/>
      <c r="B65" s="3"/>
      <c r="C65" s="3"/>
      <c r="D65" s="3"/>
      <c r="E65" s="3"/>
      <c r="F65" s="3"/>
      <c r="G65" s="3"/>
      <c r="H65" s="3"/>
      <c r="I65" s="132"/>
      <c r="J65" s="133"/>
      <c r="K65" s="97"/>
      <c r="L65" s="3"/>
      <c r="M65" s="3"/>
      <c r="N65" s="3"/>
      <c r="O65" s="3"/>
      <c r="P65" s="3"/>
      <c r="S65" s="68"/>
      <c r="T65" s="68"/>
      <c r="U65" s="68"/>
      <c r="V65" s="68"/>
      <c r="W65" s="68"/>
      <c r="X65" s="68"/>
      <c r="Y65" s="68"/>
      <c r="Z65" s="68"/>
      <c r="AA65" s="68"/>
      <c r="AB65" s="68"/>
      <c r="AC65" s="68"/>
      <c r="AD65" s="68"/>
      <c r="AE65" s="68"/>
      <c r="AF65" s="68"/>
      <c r="AG65" s="68"/>
      <c r="AH65" s="68"/>
      <c r="AI65" s="68"/>
    </row>
    <row r="66" spans="1:35">
      <c r="A66" s="3"/>
      <c r="B66" s="3"/>
      <c r="C66" s="3"/>
      <c r="D66" s="3"/>
      <c r="E66" s="3"/>
      <c r="F66" s="3"/>
      <c r="G66" s="3"/>
      <c r="H66" s="3"/>
      <c r="I66" s="3"/>
      <c r="J66" s="3"/>
      <c r="K66" s="3"/>
      <c r="L66" s="3"/>
      <c r="M66" s="3"/>
      <c r="N66" s="3"/>
      <c r="O66" s="3"/>
      <c r="P66" s="3"/>
      <c r="S66" s="68"/>
      <c r="T66" s="68"/>
      <c r="U66" s="68"/>
      <c r="V66" s="68"/>
      <c r="W66" s="68"/>
      <c r="X66" s="68"/>
      <c r="Y66" s="68"/>
      <c r="Z66" s="68"/>
      <c r="AA66" s="68"/>
      <c r="AB66" s="68"/>
      <c r="AC66" s="68"/>
      <c r="AD66" s="68"/>
      <c r="AE66" s="68"/>
      <c r="AF66" s="68"/>
      <c r="AG66" s="68"/>
      <c r="AH66" s="68"/>
      <c r="AI66" s="68"/>
    </row>
    <row r="67" spans="1:35">
      <c r="A67" s="3"/>
      <c r="B67" s="3"/>
      <c r="C67" s="3"/>
      <c r="D67" s="3"/>
      <c r="E67" s="3"/>
      <c r="F67" s="3"/>
      <c r="G67" s="3"/>
      <c r="H67" s="3"/>
      <c r="I67" s="3"/>
      <c r="J67" s="3"/>
      <c r="K67" s="3"/>
      <c r="L67" s="3"/>
      <c r="M67" s="3"/>
      <c r="N67" s="3"/>
      <c r="O67" s="3"/>
      <c r="P67" s="3"/>
      <c r="S67" s="68"/>
      <c r="T67" s="68"/>
      <c r="U67" s="68"/>
      <c r="V67" s="68"/>
      <c r="W67" s="68"/>
      <c r="X67" s="68"/>
      <c r="Y67" s="68"/>
      <c r="Z67" s="68"/>
      <c r="AA67" s="68"/>
      <c r="AB67" s="68"/>
      <c r="AC67" s="68"/>
      <c r="AD67" s="68"/>
      <c r="AE67" s="68"/>
      <c r="AF67" s="68"/>
      <c r="AG67" s="68"/>
      <c r="AH67" s="68"/>
      <c r="AI67" s="68"/>
    </row>
    <row r="68" spans="1:35">
      <c r="A68" s="3"/>
      <c r="B68" s="3"/>
      <c r="C68" s="3"/>
      <c r="D68" s="3"/>
      <c r="E68" s="3"/>
      <c r="F68" s="3"/>
      <c r="G68" s="3"/>
      <c r="H68" s="3"/>
      <c r="I68" s="3"/>
      <c r="J68" s="3"/>
      <c r="K68" s="3"/>
      <c r="L68" s="3"/>
      <c r="M68" s="3"/>
      <c r="N68" s="3"/>
      <c r="O68" s="3"/>
      <c r="P68" s="3"/>
      <c r="S68" s="61"/>
      <c r="T68" s="61"/>
      <c r="U68" s="61"/>
      <c r="V68" s="61"/>
      <c r="W68" s="61"/>
      <c r="X68" s="61"/>
      <c r="Y68" s="61"/>
      <c r="Z68" s="61"/>
      <c r="AA68" s="61"/>
      <c r="AB68" s="61"/>
    </row>
    <row r="69" spans="1:35">
      <c r="S69" s="61"/>
      <c r="T69" s="61"/>
      <c r="U69" s="61"/>
      <c r="V69" s="61"/>
      <c r="W69" s="61"/>
      <c r="X69" s="61"/>
      <c r="Y69" s="61"/>
      <c r="Z69" s="61"/>
      <c r="AA69" s="61"/>
      <c r="AB69" s="61"/>
    </row>
    <row r="70" spans="1:35">
      <c r="S70" s="61"/>
      <c r="T70" s="61"/>
      <c r="U70" s="61"/>
      <c r="V70" s="61"/>
      <c r="W70" s="61"/>
      <c r="X70" s="61"/>
      <c r="Y70" s="61"/>
      <c r="Z70" s="61"/>
      <c r="AA70" s="61"/>
      <c r="AB70" s="61"/>
    </row>
    <row r="71" spans="1:35">
      <c r="S71" s="61"/>
      <c r="T71" s="61"/>
      <c r="U71" s="61"/>
      <c r="V71" s="61"/>
      <c r="W71" s="61"/>
      <c r="X71" s="61"/>
      <c r="Y71" s="61"/>
      <c r="Z71" s="61"/>
      <c r="AA71" s="61"/>
      <c r="AB71" s="61"/>
    </row>
    <row r="72" spans="1:35">
      <c r="S72" s="61"/>
      <c r="T72" s="61"/>
      <c r="U72" s="61"/>
      <c r="V72" s="61"/>
      <c r="W72" s="61"/>
      <c r="X72" s="61"/>
      <c r="Y72" s="61"/>
      <c r="Z72" s="61"/>
      <c r="AA72" s="61"/>
      <c r="AB72" s="61"/>
    </row>
  </sheetData>
  <mergeCells count="106">
    <mergeCell ref="G19:H19"/>
    <mergeCell ref="M39:Q39"/>
    <mergeCell ref="C3:D3"/>
    <mergeCell ref="E4:L4"/>
    <mergeCell ref="B38:E38"/>
    <mergeCell ref="F38:K38"/>
    <mergeCell ref="I19:J19"/>
    <mergeCell ref="L19:Q19"/>
    <mergeCell ref="B20:D20"/>
    <mergeCell ref="G20:K20"/>
    <mergeCell ref="L20:Q20"/>
    <mergeCell ref="B21:D21"/>
    <mergeCell ref="G21:K21"/>
    <mergeCell ref="L21:Q21"/>
    <mergeCell ref="B22:D22"/>
    <mergeCell ref="G22:K22"/>
    <mergeCell ref="L22:Q22"/>
    <mergeCell ref="L26:Q26"/>
    <mergeCell ref="B23:D23"/>
    <mergeCell ref="G23:K23"/>
    <mergeCell ref="L23:Q23"/>
    <mergeCell ref="B24:D24"/>
    <mergeCell ref="G24:K24"/>
    <mergeCell ref="L24:Q24"/>
    <mergeCell ref="L57:P57"/>
    <mergeCell ref="L50:Q50"/>
    <mergeCell ref="L51:Q51"/>
    <mergeCell ref="L52:Q52"/>
    <mergeCell ref="L56:P56"/>
    <mergeCell ref="L54:Q54"/>
    <mergeCell ref="B27:D27"/>
    <mergeCell ref="B29:D29"/>
    <mergeCell ref="C39:E39"/>
    <mergeCell ref="G39:K39"/>
    <mergeCell ref="B52:D52"/>
    <mergeCell ref="G49:H49"/>
    <mergeCell ref="I49:J49"/>
    <mergeCell ref="E48:K48"/>
    <mergeCell ref="B49:D49"/>
    <mergeCell ref="B50:D50"/>
    <mergeCell ref="B51:D51"/>
    <mergeCell ref="G27:K27"/>
    <mergeCell ref="B28:D28"/>
    <mergeCell ref="B53:D53"/>
    <mergeCell ref="L49:Q49"/>
    <mergeCell ref="L55:Q55"/>
    <mergeCell ref="G50:K50"/>
    <mergeCell ref="G51:K51"/>
    <mergeCell ref="B59:D60"/>
    <mergeCell ref="E59:G60"/>
    <mergeCell ref="H59:K60"/>
    <mergeCell ref="B54:D54"/>
    <mergeCell ref="B55:D55"/>
    <mergeCell ref="G54:K54"/>
    <mergeCell ref="G55:K55"/>
    <mergeCell ref="B57:E57"/>
    <mergeCell ref="F57:K57"/>
    <mergeCell ref="F56:K56"/>
    <mergeCell ref="B56:E56"/>
    <mergeCell ref="G52:K52"/>
    <mergeCell ref="L53:Q53"/>
    <mergeCell ref="G53:K53"/>
    <mergeCell ref="B2:Q2"/>
    <mergeCell ref="O3:P3"/>
    <mergeCell ref="D5:N5"/>
    <mergeCell ref="L38:Q38"/>
    <mergeCell ref="E3:K3"/>
    <mergeCell ref="C4:D4"/>
    <mergeCell ref="E36:L36"/>
    <mergeCell ref="E6:L6"/>
    <mergeCell ref="B8:E8"/>
    <mergeCell ref="F8:K8"/>
    <mergeCell ref="L8:Q8"/>
    <mergeCell ref="C9:E9"/>
    <mergeCell ref="G9:K9"/>
    <mergeCell ref="M9:Q9"/>
    <mergeCell ref="E18:K18"/>
    <mergeCell ref="B19:D19"/>
    <mergeCell ref="G26:K26"/>
    <mergeCell ref="B25:D25"/>
    <mergeCell ref="G25:K25"/>
    <mergeCell ref="L25:Q25"/>
    <mergeCell ref="B26:D26"/>
    <mergeCell ref="B30:D30"/>
    <mergeCell ref="G30:K30"/>
    <mergeCell ref="L30:Q30"/>
    <mergeCell ref="B31:D31"/>
    <mergeCell ref="G31:K31"/>
    <mergeCell ref="L31:Q31"/>
    <mergeCell ref="L27:Q27"/>
    <mergeCell ref="G28:K28"/>
    <mergeCell ref="L28:Q28"/>
    <mergeCell ref="G29:K29"/>
    <mergeCell ref="L29:Q29"/>
    <mergeCell ref="B34:D34"/>
    <mergeCell ref="G34:K34"/>
    <mergeCell ref="L34:Q34"/>
    <mergeCell ref="B35:D35"/>
    <mergeCell ref="G35:K35"/>
    <mergeCell ref="L35:Q35"/>
    <mergeCell ref="B32:D32"/>
    <mergeCell ref="G32:K32"/>
    <mergeCell ref="L32:Q32"/>
    <mergeCell ref="B33:D33"/>
    <mergeCell ref="G33:K33"/>
    <mergeCell ref="L33:Q33"/>
  </mergeCells>
  <phoneticPr fontId="31" type="noConversion"/>
  <conditionalFormatting sqref="C4:D4">
    <cfRule type="cellIs" dxfId="65" priority="161" stopIfTrue="1" operator="equal">
      <formula>"C"</formula>
    </cfRule>
    <cfRule type="cellIs" dxfId="64" priority="162" stopIfTrue="1" operator="equal">
      <formula>"B2"</formula>
    </cfRule>
    <cfRule type="cellIs" dxfId="63" priority="163" stopIfTrue="1" operator="equal">
      <formula>"B1"</formula>
    </cfRule>
  </conditionalFormatting>
  <conditionalFormatting sqref="G51:G55">
    <cfRule type="cellIs" dxfId="62" priority="167" stopIfTrue="1" operator="between">
      <formula>0</formula>
      <formula>0.599</formula>
    </cfRule>
    <cfRule type="cellIs" dxfId="61" priority="168" stopIfTrue="1" operator="between">
      <formula>0.6</formula>
      <formula>0.899</formula>
    </cfRule>
    <cfRule type="cellIs" dxfId="60" priority="169" stopIfTrue="1" operator="greaterThanOrEqual">
      <formula>0.9</formula>
    </cfRule>
  </conditionalFormatting>
  <conditionalFormatting sqref="G51:K55">
    <cfRule type="cellIs" dxfId="59" priority="109" stopIfTrue="1" operator="greaterThan">
      <formula>0.9</formula>
    </cfRule>
    <cfRule type="cellIs" dxfId="58" priority="110" stopIfTrue="1" operator="between">
      <formula>0.6</formula>
      <formula>0.89</formula>
    </cfRule>
    <cfRule type="cellIs" dxfId="57" priority="111" stopIfTrue="1" operator="lessThan">
      <formula>0.59</formula>
    </cfRule>
  </conditionalFormatting>
  <conditionalFormatting sqref="G50">
    <cfRule type="cellIs" dxfId="56" priority="106" stopIfTrue="1" operator="between">
      <formula>0</formula>
      <formula>0.599</formula>
    </cfRule>
    <cfRule type="cellIs" dxfId="55" priority="107" stopIfTrue="1" operator="between">
      <formula>0.6</formula>
      <formula>0.899</formula>
    </cfRule>
    <cfRule type="cellIs" dxfId="54" priority="108" stopIfTrue="1" operator="greaterThanOrEqual">
      <formula>0.9</formula>
    </cfRule>
  </conditionalFormatting>
  <conditionalFormatting sqref="G50:K50">
    <cfRule type="cellIs" dxfId="53" priority="103" stopIfTrue="1" operator="greaterThan">
      <formula>0.9</formula>
    </cfRule>
    <cfRule type="cellIs" dxfId="52" priority="104" stopIfTrue="1" operator="between">
      <formula>0.6</formula>
      <formula>0.89</formula>
    </cfRule>
    <cfRule type="cellIs" dxfId="51" priority="105" stopIfTrue="1" operator="lessThan">
      <formula>0.59</formula>
    </cfRule>
  </conditionalFormatting>
  <conditionalFormatting sqref="G20 G23">
    <cfRule type="cellIs" dxfId="50" priority="43" stopIfTrue="1" operator="between">
      <formula>0</formula>
      <formula>0.599</formula>
    </cfRule>
    <cfRule type="cellIs" dxfId="49" priority="44" stopIfTrue="1" operator="between">
      <formula>0.6</formula>
      <formula>0.899</formula>
    </cfRule>
    <cfRule type="cellIs" dxfId="48" priority="45" stopIfTrue="1" operator="greaterThanOrEqual">
      <formula>0.9</formula>
    </cfRule>
  </conditionalFormatting>
  <conditionalFormatting sqref="G31">
    <cfRule type="cellIs" dxfId="47" priority="40" stopIfTrue="1" operator="between">
      <formula>0</formula>
      <formula>0.599</formula>
    </cfRule>
    <cfRule type="cellIs" dxfId="46" priority="41" stopIfTrue="1" operator="between">
      <formula>0.6</formula>
      <formula>0.899</formula>
    </cfRule>
    <cfRule type="cellIs" dxfId="45" priority="42" stopIfTrue="1" operator="greaterThanOrEqual">
      <formula>0.9</formula>
    </cfRule>
  </conditionalFormatting>
  <conditionalFormatting sqref="G32">
    <cfRule type="cellIs" dxfId="44" priority="37" stopIfTrue="1" operator="between">
      <formula>0</formula>
      <formula>0.599</formula>
    </cfRule>
    <cfRule type="cellIs" dxfId="43" priority="38" stopIfTrue="1" operator="between">
      <formula>0.6</formula>
      <formula>0.899</formula>
    </cfRule>
    <cfRule type="cellIs" dxfId="42" priority="39" stopIfTrue="1" operator="greaterThanOrEqual">
      <formula>0.9</formula>
    </cfRule>
  </conditionalFormatting>
  <conditionalFormatting sqref="G21">
    <cfRule type="cellIs" dxfId="41" priority="34" stopIfTrue="1" operator="between">
      <formula>0</formula>
      <formula>0.599</formula>
    </cfRule>
    <cfRule type="cellIs" dxfId="40" priority="35" stopIfTrue="1" operator="between">
      <formula>0.6</formula>
      <formula>0.899</formula>
    </cfRule>
    <cfRule type="cellIs" dxfId="39" priority="36" stopIfTrue="1" operator="greaterThanOrEqual">
      <formula>0.9</formula>
    </cfRule>
  </conditionalFormatting>
  <conditionalFormatting sqref="G22">
    <cfRule type="cellIs" dxfId="38" priority="31" stopIfTrue="1" operator="between">
      <formula>0</formula>
      <formula>0.599</formula>
    </cfRule>
    <cfRule type="cellIs" dxfId="37" priority="32" stopIfTrue="1" operator="between">
      <formula>0.6</formula>
      <formula>0.899</formula>
    </cfRule>
    <cfRule type="cellIs" dxfId="36" priority="33" stopIfTrue="1" operator="greaterThanOrEqual">
      <formula>0.9</formula>
    </cfRule>
  </conditionalFormatting>
  <conditionalFormatting sqref="G24">
    <cfRule type="cellIs" dxfId="35" priority="28" stopIfTrue="1" operator="between">
      <formula>0</formula>
      <formula>0.599</formula>
    </cfRule>
    <cfRule type="cellIs" dxfId="34" priority="29" stopIfTrue="1" operator="between">
      <formula>0.6</formula>
      <formula>0.899</formula>
    </cfRule>
    <cfRule type="cellIs" dxfId="33" priority="30" stopIfTrue="1" operator="greaterThanOrEqual">
      <formula>0.9</formula>
    </cfRule>
  </conditionalFormatting>
  <conditionalFormatting sqref="G25">
    <cfRule type="cellIs" dxfId="32" priority="25" stopIfTrue="1" operator="between">
      <formula>0</formula>
      <formula>0.599</formula>
    </cfRule>
    <cfRule type="cellIs" dxfId="31" priority="26" stopIfTrue="1" operator="between">
      <formula>0.6</formula>
      <formula>0.899</formula>
    </cfRule>
    <cfRule type="cellIs" dxfId="30" priority="27" stopIfTrue="1" operator="greaterThanOrEqual">
      <formula>0.9</formula>
    </cfRule>
  </conditionalFormatting>
  <conditionalFormatting sqref="G26">
    <cfRule type="cellIs" dxfId="29" priority="22" stopIfTrue="1" operator="between">
      <formula>0</formula>
      <formula>0.599</formula>
    </cfRule>
    <cfRule type="cellIs" dxfId="28" priority="23" stopIfTrue="1" operator="between">
      <formula>0.6</formula>
      <formula>0.899</formula>
    </cfRule>
    <cfRule type="cellIs" dxfId="27" priority="24" stopIfTrue="1" operator="greaterThanOrEqual">
      <formula>0.9</formula>
    </cfRule>
  </conditionalFormatting>
  <conditionalFormatting sqref="G27">
    <cfRule type="cellIs" dxfId="26" priority="19" stopIfTrue="1" operator="between">
      <formula>0</formula>
      <formula>0.599</formula>
    </cfRule>
    <cfRule type="cellIs" dxfId="25" priority="20" stopIfTrue="1" operator="between">
      <formula>0.6</formula>
      <formula>0.899</formula>
    </cfRule>
    <cfRule type="cellIs" dxfId="24" priority="21" stopIfTrue="1" operator="greaterThanOrEqual">
      <formula>0.9</formula>
    </cfRule>
  </conditionalFormatting>
  <conditionalFormatting sqref="G29">
    <cfRule type="cellIs" dxfId="23" priority="16" stopIfTrue="1" operator="between">
      <formula>0</formula>
      <formula>0.599</formula>
    </cfRule>
    <cfRule type="cellIs" dxfId="22" priority="17" stopIfTrue="1" operator="between">
      <formula>0.6</formula>
      <formula>0.899</formula>
    </cfRule>
    <cfRule type="cellIs" dxfId="21" priority="18" stopIfTrue="1" operator="greaterThanOrEqual">
      <formula>0.9</formula>
    </cfRule>
  </conditionalFormatting>
  <conditionalFormatting sqref="G30">
    <cfRule type="cellIs" dxfId="20" priority="13" stopIfTrue="1" operator="between">
      <formula>0</formula>
      <formula>0.599</formula>
    </cfRule>
    <cfRule type="cellIs" dxfId="19" priority="14" stopIfTrue="1" operator="between">
      <formula>0.6</formula>
      <formula>0.899</formula>
    </cfRule>
    <cfRule type="cellIs" dxfId="18" priority="15" stopIfTrue="1" operator="greaterThanOrEqual">
      <formula>0.9</formula>
    </cfRule>
  </conditionalFormatting>
  <conditionalFormatting sqref="G33">
    <cfRule type="cellIs" dxfId="17" priority="10" stopIfTrue="1" operator="between">
      <formula>0</formula>
      <formula>0.599</formula>
    </cfRule>
    <cfRule type="cellIs" dxfId="16" priority="11" stopIfTrue="1" operator="between">
      <formula>0.6</formula>
      <formula>0.899</formula>
    </cfRule>
    <cfRule type="cellIs" dxfId="15" priority="12" stopIfTrue="1" operator="greaterThanOrEqual">
      <formula>0.9</formula>
    </cfRule>
  </conditionalFormatting>
  <conditionalFormatting sqref="G28">
    <cfRule type="cellIs" dxfId="14" priority="7" stopIfTrue="1" operator="between">
      <formula>0</formula>
      <formula>0.599</formula>
    </cfRule>
    <cfRule type="cellIs" dxfId="13" priority="8" stopIfTrue="1" operator="between">
      <formula>0.6</formula>
      <formula>0.899</formula>
    </cfRule>
    <cfRule type="cellIs" dxfId="12" priority="9" stopIfTrue="1" operator="greaterThanOrEqual">
      <formula>0.9</formula>
    </cfRule>
  </conditionalFormatting>
  <conditionalFormatting sqref="G34">
    <cfRule type="cellIs" dxfId="11" priority="4" stopIfTrue="1" operator="between">
      <formula>0</formula>
      <formula>0.599</formula>
    </cfRule>
    <cfRule type="cellIs" dxfId="10" priority="5" stopIfTrue="1" operator="between">
      <formula>0.6</formula>
      <formula>0.899</formula>
    </cfRule>
    <cfRule type="cellIs" dxfId="9" priority="6" stopIfTrue="1" operator="greaterThanOrEqual">
      <formula>0.9</formula>
    </cfRule>
  </conditionalFormatting>
  <conditionalFormatting sqref="G35">
    <cfRule type="cellIs" dxfId="8" priority="1" stopIfTrue="1" operator="between">
      <formula>0</formula>
      <formula>0.599</formula>
    </cfRule>
    <cfRule type="cellIs" dxfId="7" priority="2" stopIfTrue="1" operator="between">
      <formula>0.6</formula>
      <formula>0.899</formula>
    </cfRule>
    <cfRule type="cellIs" dxfId="6" priority="3" stopIfTrue="1" operator="greaterThanOrEqual">
      <formula>0.9</formula>
    </cfRule>
  </conditionalFormatting>
  <pageMargins left="0.70866141732283472" right="0.70866141732283472" top="0.74803149606299213" bottom="0.74803149606299213" header="0.31496062992125984" footer="0.31496062992125984"/>
  <pageSetup paperSize="8" scale="87" orientation="landscape" r:id="rId1"/>
  <headerFooter alignWithMargins="0">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27"/>
  </sheetPr>
  <dimension ref="A1:Q42"/>
  <sheetViews>
    <sheetView showGridLines="0" topLeftCell="A19" zoomScale="90" zoomScaleNormal="90" workbookViewId="0">
      <selection activeCell="D29" sqref="D29:G29"/>
    </sheetView>
  </sheetViews>
  <sheetFormatPr defaultColWidth="9.140625" defaultRowHeight="11.25"/>
  <cols>
    <col min="1" max="1" width="1.140625" style="28" customWidth="1"/>
    <col min="2" max="2" width="19.28515625" style="28" customWidth="1"/>
    <col min="3" max="3" width="1.140625" style="28" customWidth="1"/>
    <col min="4" max="4" width="17.140625" style="28" customWidth="1"/>
    <col min="5" max="5" width="17.5703125" style="28" customWidth="1"/>
    <col min="6" max="6" width="9.7109375" style="28" customWidth="1"/>
    <col min="7" max="7" width="13" style="28" customWidth="1"/>
    <col min="8" max="8" width="4.28515625" style="28" customWidth="1"/>
    <col min="9" max="9" width="15.85546875" style="28" customWidth="1"/>
    <col min="10" max="10" width="3.5703125" style="28" customWidth="1"/>
    <col min="11" max="11" width="7.5703125" style="29" customWidth="1"/>
    <col min="12" max="12" width="16.7109375" style="28" customWidth="1"/>
    <col min="13" max="13" width="12" style="28" customWidth="1"/>
    <col min="14" max="14" width="5.42578125" style="28" customWidth="1"/>
    <col min="15" max="15" width="2.5703125" style="28" customWidth="1"/>
    <col min="16" max="16384" width="9.140625" style="28"/>
  </cols>
  <sheetData>
    <row r="1" spans="1:17" ht="38.25" customHeight="1">
      <c r="A1" s="136"/>
      <c r="B1" s="136"/>
      <c r="C1" s="136"/>
      <c r="D1" s="136"/>
      <c r="E1" s="136"/>
      <c r="F1" s="136"/>
      <c r="G1" s="136"/>
      <c r="H1" s="136"/>
      <c r="I1" s="136"/>
      <c r="J1" s="136"/>
      <c r="K1" s="137"/>
      <c r="L1" s="136"/>
      <c r="M1" s="136"/>
      <c r="N1" s="136"/>
    </row>
    <row r="2" spans="1:17" customFormat="1" ht="27.75" customHeight="1">
      <c r="A2" s="3"/>
      <c r="B2" s="962" t="str">
        <f>+"Панель показателей:  "&amp;"  "&amp;IF(+'Ввод данных'!B4="Выберите","",'Ввод данных'!B4&amp;" - ")&amp;IF('Ввод данных'!F6="Выберите","",'Ввод данных'!F6)</f>
        <v>Панель показателей:    Кыргызстан - ВИЧ/СПИД/ТБ</v>
      </c>
      <c r="C2" s="962"/>
      <c r="D2" s="962"/>
      <c r="E2" s="962"/>
      <c r="F2" s="962"/>
      <c r="G2" s="962"/>
      <c r="H2" s="962"/>
      <c r="I2" s="962"/>
      <c r="J2" s="962"/>
      <c r="K2" s="962"/>
      <c r="L2" s="962"/>
      <c r="M2" s="962"/>
      <c r="N2" s="962"/>
      <c r="O2" s="962"/>
      <c r="P2" s="962"/>
      <c r="Q2" s="962"/>
    </row>
    <row r="3" spans="1:17" customFormat="1" ht="18.75">
      <c r="A3" s="3"/>
      <c r="B3" s="119">
        <f>+IF('Ввод данных'!F8="Выберите","",'Ввод данных'!F8)</f>
        <v>0</v>
      </c>
      <c r="C3" s="913"/>
      <c r="D3" s="913"/>
      <c r="E3" s="964"/>
      <c r="F3" s="964"/>
      <c r="G3" s="964"/>
      <c r="H3" s="964"/>
      <c r="I3" s="964"/>
      <c r="J3" s="964"/>
      <c r="K3" s="964"/>
      <c r="L3" s="119" t="str">
        <f>+'Ввод данных'!A16</f>
        <v>Отчетный период</v>
      </c>
      <c r="M3" s="184" t="str">
        <f>+'Ввод данных'!B16</f>
        <v>P2</v>
      </c>
      <c r="N3" s="184"/>
      <c r="O3" s="28"/>
    </row>
    <row r="4" spans="1:17" customFormat="1" ht="15">
      <c r="A4" s="3"/>
      <c r="B4" s="380" t="str">
        <f>+'Ввод данных'!A12</f>
        <v>Последняя оценка:</v>
      </c>
      <c r="C4" s="965" t="str">
        <f>+IF('Ввод данных'!B12="Выберите","",'Ввод данных'!B12)</f>
        <v>A1</v>
      </c>
      <c r="D4" s="965"/>
      <c r="E4" s="912" t="str">
        <f>+'Ввод данных'!B8</f>
        <v>ПРООН</v>
      </c>
      <c r="F4" s="912"/>
      <c r="G4" s="912"/>
      <c r="H4" s="912"/>
      <c r="I4" s="912"/>
      <c r="J4" s="912"/>
      <c r="K4" s="912"/>
      <c r="L4" s="119" t="str">
        <f>+'Ввод данных'!C16</f>
        <v>с:</v>
      </c>
      <c r="M4" s="185">
        <f>+IF(ISBLANK('Ввод данных'!D16),"",'Ввод данных'!D16)</f>
        <v>42736</v>
      </c>
      <c r="N4" s="185"/>
      <c r="O4" s="28"/>
    </row>
    <row r="5" spans="1:17" customFormat="1" ht="18.75" customHeight="1">
      <c r="A5" s="3"/>
      <c r="B5" s="119"/>
      <c r="C5" s="119"/>
      <c r="D5" s="120"/>
      <c r="E5" s="925"/>
      <c r="F5" s="925"/>
      <c r="G5" s="925"/>
      <c r="H5" s="925"/>
      <c r="I5" s="925"/>
      <c r="J5" s="925"/>
      <c r="K5" s="925"/>
      <c r="L5" s="119" t="str">
        <f>+'Ввод данных'!E16</f>
        <v>до:</v>
      </c>
      <c r="M5" s="185">
        <f>+IF(ISBLANK('Ввод данных'!F16),"",'Ввод данных'!F16)</f>
        <v>42916</v>
      </c>
      <c r="N5" s="185"/>
    </row>
    <row r="6" spans="1:17" customFormat="1" ht="22.5" customHeight="1">
      <c r="A6" s="3"/>
      <c r="B6" s="124"/>
      <c r="C6" s="125"/>
      <c r="D6" s="126"/>
      <c r="E6" s="1055" t="s">
        <v>276</v>
      </c>
      <c r="F6" s="1056"/>
      <c r="G6" s="1056"/>
      <c r="H6" s="1056"/>
      <c r="I6" s="1056"/>
      <c r="J6" s="1056"/>
      <c r="K6" s="1056"/>
      <c r="L6" s="2"/>
      <c r="M6" s="2"/>
      <c r="N6" s="2"/>
    </row>
    <row r="7" spans="1:17" s="30" customFormat="1" ht="4.5" customHeight="1">
      <c r="A7" s="138"/>
      <c r="B7" s="139"/>
      <c r="C7" s="139"/>
      <c r="D7" s="139"/>
      <c r="E7" s="139"/>
      <c r="F7" s="139"/>
      <c r="G7" s="139"/>
      <c r="H7" s="139"/>
      <c r="I7" s="139"/>
      <c r="J7" s="139"/>
      <c r="K7" s="139"/>
      <c r="L7" s="140"/>
      <c r="M7" s="140"/>
      <c r="N7" s="141"/>
    </row>
    <row r="8" spans="1:17" s="30" customFormat="1" ht="21" customHeight="1" thickBot="1">
      <c r="A8" s="138"/>
      <c r="B8" s="1057" t="s">
        <v>362</v>
      </c>
      <c r="C8" s="1057"/>
      <c r="D8" s="1057"/>
      <c r="E8" s="1057"/>
      <c r="F8" s="1057"/>
      <c r="G8" s="1057"/>
      <c r="H8" s="1057"/>
      <c r="I8" s="1057"/>
      <c r="J8" s="1057"/>
      <c r="K8" s="1057"/>
      <c r="L8" s="1057"/>
      <c r="M8" s="1057"/>
      <c r="N8" s="1057"/>
    </row>
    <row r="9" spans="1:17" s="30" customFormat="1" ht="3.75" customHeight="1" thickBot="1">
      <c r="A9" s="138"/>
      <c r="B9" s="139"/>
      <c r="C9" s="139"/>
      <c r="D9" s="139"/>
      <c r="E9" s="139"/>
      <c r="F9" s="139"/>
      <c r="G9" s="139"/>
      <c r="H9" s="139"/>
      <c r="I9" s="139"/>
      <c r="J9" s="139"/>
      <c r="K9" s="139"/>
      <c r="L9" s="140"/>
      <c r="M9" s="140"/>
      <c r="N9" s="141"/>
    </row>
    <row r="10" spans="1:17" s="31" customFormat="1" ht="25.5" customHeight="1" thickBot="1">
      <c r="A10" s="142"/>
      <c r="B10" s="1069" t="s">
        <v>313</v>
      </c>
      <c r="C10" s="1070"/>
      <c r="D10" s="1058" t="s">
        <v>354</v>
      </c>
      <c r="E10" s="1059"/>
      <c r="F10" s="1059"/>
      <c r="G10" s="1060"/>
      <c r="H10" s="145"/>
      <c r="I10" s="1058" t="s">
        <v>276</v>
      </c>
      <c r="J10" s="1059"/>
      <c r="K10" s="1059"/>
      <c r="L10" s="1059"/>
      <c r="M10" s="1059"/>
      <c r="N10" s="1060"/>
    </row>
    <row r="11" spans="1:17" s="31" customFormat="1" ht="28.5" customHeight="1">
      <c r="A11" s="142"/>
      <c r="B11" s="339" t="s">
        <v>51</v>
      </c>
      <c r="C11" s="162"/>
      <c r="D11" s="1063" t="str">
        <f>IF(ISBLANK(Финансирование!C9),"",(Финансирование!C9))</f>
        <v>Выплаты в 2016 и в отчетном периоде были произведены ГФ согласно первоначального утвержденного бюджета и графика выплат. В течение данного периода бюджет был изменен согласно фактических потребностей и расходов.</v>
      </c>
      <c r="E11" s="1064"/>
      <c r="F11" s="1064"/>
      <c r="G11" s="1065"/>
      <c r="H11" s="168"/>
      <c r="I11" s="1071"/>
      <c r="J11" s="1072"/>
      <c r="K11" s="1072"/>
      <c r="L11" s="1072"/>
      <c r="M11" s="1072"/>
      <c r="N11" s="1073"/>
    </row>
    <row r="12" spans="1:17" s="31" customFormat="1" ht="27.75" customHeight="1">
      <c r="A12" s="142"/>
      <c r="B12" s="340" t="s">
        <v>52</v>
      </c>
      <c r="C12" s="163"/>
      <c r="D12" s="1033" t="str">
        <f>IF(ISBLANK(Финансирование!C23),"",(Финансирование!C23))</f>
        <v xml:space="preserve">Расходы  связаны с обеспечением всех направлений деятельности программы по задачам. Объем расходов соответствует актуальной стоимости товаров и услуг. </v>
      </c>
      <c r="E12" s="1033"/>
      <c r="F12" s="1033"/>
      <c r="G12" s="1034"/>
      <c r="H12" s="168"/>
      <c r="I12" s="1030"/>
      <c r="J12" s="1031"/>
      <c r="K12" s="1031"/>
      <c r="L12" s="1031"/>
      <c r="M12" s="1031"/>
      <c r="N12" s="1032"/>
    </row>
    <row r="13" spans="1:17" s="31" customFormat="1" ht="26.25" customHeight="1">
      <c r="A13" s="142"/>
      <c r="B13" s="340" t="s">
        <v>53</v>
      </c>
      <c r="C13" s="163"/>
      <c r="D13" s="1027" t="str">
        <f>IF(ISBLANK(Финансирование!K9),"",(Финансирование!K9))</f>
        <v xml:space="preserve">В отчетном период ПРООН произвел выплаты 44 СП  в срок в полном объеме по запросу от СП. </v>
      </c>
      <c r="E13" s="1028"/>
      <c r="F13" s="1028"/>
      <c r="G13" s="1029"/>
      <c r="H13" s="168"/>
      <c r="I13" s="1030"/>
      <c r="J13" s="1031"/>
      <c r="K13" s="1031"/>
      <c r="L13" s="1031"/>
      <c r="M13" s="1031"/>
      <c r="N13" s="1032"/>
    </row>
    <row r="14" spans="1:17" s="31" customFormat="1" ht="28.5" customHeight="1" thickBot="1">
      <c r="A14" s="142"/>
      <c r="B14" s="341" t="s">
        <v>54</v>
      </c>
      <c r="C14" s="164"/>
      <c r="D14" s="1061" t="str">
        <f>IF(ISBLANK(Финансирование!K23),"",(Финансирование!K23))</f>
        <v xml:space="preserve">В отчетном периоде ОП получил продление от ГФ на сдачу отчета в виду работы над разработкой бюджета на дополнительный период с января по июнь 2018 и над перепрограммированием текущего бюджета. До получения платежа от ГФ, ОП использовал  остаток средств, полученных в предыдущем периоде. </v>
      </c>
      <c r="E14" s="1061"/>
      <c r="F14" s="1061"/>
      <c r="G14" s="1062"/>
      <c r="H14" s="168"/>
      <c r="I14" s="1066"/>
      <c r="J14" s="1067"/>
      <c r="K14" s="1067"/>
      <c r="L14" s="1067"/>
      <c r="M14" s="1067"/>
      <c r="N14" s="1068"/>
    </row>
    <row r="15" spans="1:17" s="31" customFormat="1" ht="4.5" customHeight="1">
      <c r="A15" s="142"/>
      <c r="B15" s="165"/>
      <c r="C15" s="166"/>
      <c r="D15" s="167"/>
      <c r="E15" s="167"/>
      <c r="F15" s="167"/>
      <c r="G15" s="167"/>
      <c r="H15" s="168"/>
      <c r="I15" s="169"/>
      <c r="J15" s="169"/>
      <c r="K15" s="169"/>
      <c r="L15" s="169"/>
      <c r="M15" s="169"/>
      <c r="N15" s="169"/>
      <c r="O15" s="71"/>
    </row>
    <row r="16" spans="1:17" s="30" customFormat="1" ht="21" customHeight="1" thickBot="1">
      <c r="A16" s="138"/>
      <c r="B16" s="1057" t="s">
        <v>350</v>
      </c>
      <c r="C16" s="1057"/>
      <c r="D16" s="1057"/>
      <c r="E16" s="1057"/>
      <c r="F16" s="1057"/>
      <c r="G16" s="1057"/>
      <c r="H16" s="1057"/>
      <c r="I16" s="1057"/>
      <c r="J16" s="1057"/>
      <c r="K16" s="1057"/>
      <c r="L16" s="1057"/>
      <c r="M16" s="1057"/>
      <c r="N16" s="1057"/>
    </row>
    <row r="17" spans="1:15" s="31" customFormat="1" ht="3.75" customHeight="1" thickBot="1">
      <c r="A17" s="142"/>
      <c r="B17" s="151"/>
      <c r="C17" s="152"/>
      <c r="D17" s="153"/>
      <c r="E17" s="154"/>
      <c r="F17" s="155"/>
      <c r="G17" s="155"/>
      <c r="H17" s="156"/>
      <c r="I17" s="157"/>
      <c r="J17" s="158"/>
      <c r="K17" s="147"/>
      <c r="L17" s="148"/>
      <c r="M17" s="149"/>
      <c r="N17" s="150"/>
    </row>
    <row r="18" spans="1:15" s="31" customFormat="1" ht="22.5" customHeight="1" thickBot="1">
      <c r="A18" s="142"/>
      <c r="B18" s="1070" t="s">
        <v>277</v>
      </c>
      <c r="C18" s="1074"/>
      <c r="D18" s="1039" t="s">
        <v>354</v>
      </c>
      <c r="E18" s="1040"/>
      <c r="F18" s="1040"/>
      <c r="G18" s="1041"/>
      <c r="H18" s="145"/>
      <c r="I18" s="1035" t="s">
        <v>276</v>
      </c>
      <c r="J18" s="1036"/>
      <c r="K18" s="1036"/>
      <c r="L18" s="1036"/>
      <c r="M18" s="1037"/>
      <c r="N18" s="1038"/>
    </row>
    <row r="19" spans="1:15" s="31" customFormat="1" ht="48.75" customHeight="1">
      <c r="A19" s="142"/>
      <c r="B19" s="342" t="s">
        <v>59</v>
      </c>
      <c r="C19" s="170"/>
      <c r="D19" s="1045" t="str">
        <f>IF(ISBLANK(Управление!C8),"",(Управление!C8))</f>
        <v>По компоненту ВИЧ - Предварительных условий (ПУ) и/или Действий с установленным сроком исполнения (ДУС) не было. 
Все предваритиельные условия выполнены</v>
      </c>
      <c r="E19" s="1046"/>
      <c r="F19" s="1046"/>
      <c r="G19" s="1047"/>
      <c r="H19" s="171"/>
      <c r="I19" s="1049"/>
      <c r="J19" s="1050"/>
      <c r="K19" s="1050"/>
      <c r="L19" s="1050"/>
      <c r="M19" s="1050"/>
      <c r="N19" s="1051"/>
    </row>
    <row r="20" spans="1:15" ht="30.75" customHeight="1">
      <c r="A20" s="136"/>
      <c r="B20" s="343" t="s">
        <v>60</v>
      </c>
      <c r="C20" s="172"/>
      <c r="D20" s="1027" t="str">
        <f>IF(ISBLANK(Управление!J8),"",(Управление!J8))</f>
        <v>По компоненту ВИЧ - Все штатные позиции в программном отделе (7 человек) были заняты, дополнительно в отчетном периоде  были наняты 1 Эксперт по ВИЧ и 1 Фармацевт по индивидуальным контрактам.
По компоненту ТБ - Координатор гранта ТБ, Финансовый специалист, специалист по амбулаторному лечению и специалист МиО гранта ТБ</v>
      </c>
      <c r="E20" s="1028"/>
      <c r="F20" s="1028"/>
      <c r="G20" s="1048"/>
      <c r="H20" s="171"/>
      <c r="I20" s="1042"/>
      <c r="J20" s="1043"/>
      <c r="K20" s="1043"/>
      <c r="L20" s="1043"/>
      <c r="M20" s="1043"/>
      <c r="N20" s="1044"/>
      <c r="O20" s="32"/>
    </row>
    <row r="21" spans="1:15" ht="31.5" customHeight="1">
      <c r="A21" s="136"/>
      <c r="B21" s="344" t="s">
        <v>61</v>
      </c>
      <c r="C21" s="172"/>
      <c r="D21" s="1027" t="e">
        <f>IF(ISBLANK(Управление!#REF!),"",(Управление!#REF!))</f>
        <v>#REF!</v>
      </c>
      <c r="E21" s="1028"/>
      <c r="F21" s="1028"/>
      <c r="G21" s="1048"/>
      <c r="H21" s="171"/>
      <c r="I21" s="1042"/>
      <c r="J21" s="1043"/>
      <c r="K21" s="1043"/>
      <c r="L21" s="1043"/>
      <c r="M21" s="1043"/>
      <c r="N21" s="1044"/>
      <c r="O21" s="32"/>
    </row>
    <row r="22" spans="1:15" ht="34.5" customHeight="1">
      <c r="A22" s="136"/>
      <c r="B22" s="344" t="s">
        <v>62</v>
      </c>
      <c r="C22" s="172"/>
      <c r="D22" s="1027" t="str">
        <f>IF(ISBLANK(Управление!J23),"",(Управление!J23))</f>
        <v/>
      </c>
      <c r="E22" s="1028"/>
      <c r="F22" s="1028"/>
      <c r="G22" s="1048"/>
      <c r="H22" s="171"/>
      <c r="I22" s="1042"/>
      <c r="J22" s="1043"/>
      <c r="K22" s="1043"/>
      <c r="L22" s="1043"/>
      <c r="M22" s="1043"/>
      <c r="N22" s="1044"/>
      <c r="O22" s="32"/>
    </row>
    <row r="23" spans="1:15" ht="33.75" customHeight="1">
      <c r="A23" s="136"/>
      <c r="B23" s="344" t="s">
        <v>63</v>
      </c>
      <c r="C23" s="172"/>
      <c r="D23" s="1027" t="str">
        <f>IF(ISBLANK(Управление!C27),"",(Управление!C27))</f>
        <v xml:space="preserve">Все закупки были осуществлены в рамках бюджета, одобренного на период июль 2016-декабрь 2017 гг. </v>
      </c>
      <c r="E23" s="1028"/>
      <c r="F23" s="1028"/>
      <c r="G23" s="1048"/>
      <c r="H23" s="171"/>
      <c r="I23" s="1042"/>
      <c r="J23" s="1043"/>
      <c r="K23" s="1043"/>
      <c r="L23" s="1043"/>
      <c r="M23" s="1043"/>
      <c r="N23" s="1044"/>
      <c r="O23" s="32"/>
    </row>
    <row r="24" spans="1:15" ht="39.75" customHeight="1" thickBot="1">
      <c r="A24" s="136"/>
      <c r="B24" s="345" t="s">
        <v>64</v>
      </c>
      <c r="C24" s="173"/>
      <c r="D24" s="1082" t="str">
        <f>IF(ISBLANK(Управление!J27),"",(Управление!J27))</f>
        <v>Представленная информация отражает ситуацию на 30/06/17 (данные ежемесячного отчета по использованию ПТП). Остатки не включают ожидаемые поставки, которые были получены в период июль-декабрь 2017г. С учетом данных поставок в начале 2017 г. запасы были восполнены.</v>
      </c>
      <c r="E24" s="1083"/>
      <c r="F24" s="1083"/>
      <c r="G24" s="1084"/>
      <c r="H24" s="171"/>
      <c r="I24" s="1075"/>
      <c r="J24" s="1076"/>
      <c r="K24" s="1076"/>
      <c r="L24" s="1076"/>
      <c r="M24" s="1076"/>
      <c r="N24" s="1077"/>
      <c r="O24" s="32"/>
    </row>
    <row r="25" spans="1:15" ht="4.5" customHeight="1">
      <c r="A25" s="138"/>
      <c r="B25" s="143"/>
      <c r="C25" s="144"/>
      <c r="D25" s="159"/>
      <c r="E25" s="160"/>
      <c r="F25" s="161"/>
      <c r="G25" s="161"/>
      <c r="H25" s="145"/>
      <c r="I25" s="160"/>
      <c r="J25" s="146"/>
      <c r="K25" s="147"/>
      <c r="L25" s="148"/>
      <c r="M25" s="149"/>
      <c r="N25" s="150"/>
      <c r="O25" s="32"/>
    </row>
    <row r="26" spans="1:15" s="30" customFormat="1" ht="21" customHeight="1" thickBot="1">
      <c r="A26" s="138"/>
      <c r="B26" s="1057" t="s">
        <v>390</v>
      </c>
      <c r="C26" s="1057"/>
      <c r="D26" s="1057"/>
      <c r="E26" s="1057"/>
      <c r="F26" s="1057"/>
      <c r="G26" s="1057"/>
      <c r="H26" s="1057"/>
      <c r="I26" s="1057"/>
      <c r="J26" s="1057"/>
      <c r="K26" s="1057"/>
      <c r="L26" s="1057"/>
      <c r="M26" s="1057"/>
      <c r="N26" s="1057"/>
    </row>
    <row r="27" spans="1:15" ht="3.75" customHeight="1" thickBot="1">
      <c r="A27" s="138"/>
      <c r="B27" s="143"/>
      <c r="C27" s="144"/>
      <c r="D27" s="159"/>
      <c r="E27" s="160"/>
      <c r="F27" s="161"/>
      <c r="G27" s="161"/>
      <c r="H27" s="145"/>
      <c r="I27" s="160"/>
      <c r="J27" s="146"/>
      <c r="K27" s="147"/>
      <c r="L27" s="148"/>
      <c r="M27" s="149"/>
      <c r="N27" s="150"/>
      <c r="O27" s="32"/>
    </row>
    <row r="28" spans="1:15" ht="21.75" customHeight="1" thickBot="1">
      <c r="A28" s="136"/>
      <c r="B28" s="1069" t="s">
        <v>361</v>
      </c>
      <c r="C28" s="1074"/>
      <c r="D28" s="1088" t="s">
        <v>354</v>
      </c>
      <c r="E28" s="1089"/>
      <c r="F28" s="1089"/>
      <c r="G28" s="1090"/>
      <c r="H28" s="145"/>
      <c r="I28" s="1088" t="s">
        <v>276</v>
      </c>
      <c r="J28" s="1089"/>
      <c r="K28" s="1089"/>
      <c r="L28" s="1089"/>
      <c r="M28" s="1089"/>
      <c r="N28" s="1090"/>
      <c r="O28" s="32"/>
    </row>
    <row r="29" spans="1:15" ht="29.25" customHeight="1">
      <c r="A29" s="136"/>
      <c r="B29" s="346" t="s">
        <v>278</v>
      </c>
      <c r="C29" s="174"/>
      <c r="D29" s="1091" t="str">
        <f>IF(ISBLANK(Программа!C39),"",(Программа!C39))</f>
        <v>Мотивационной поддержкой были охвачены все больные ЛУ-ТБ, которые не прерывали лечение более  5 дней.</v>
      </c>
      <c r="E29" s="1092"/>
      <c r="F29" s="1092"/>
      <c r="G29" s="1093"/>
      <c r="H29" s="171"/>
      <c r="I29" s="1078"/>
      <c r="J29" s="1079"/>
      <c r="K29" s="1079"/>
      <c r="L29" s="1079"/>
      <c r="M29" s="1079"/>
      <c r="N29" s="1080"/>
      <c r="O29" s="32"/>
    </row>
    <row r="30" spans="1:15" ht="21.95" customHeight="1">
      <c r="A30" s="136"/>
      <c r="B30" s="347" t="s">
        <v>279</v>
      </c>
      <c r="C30" s="175"/>
      <c r="D30" s="1081" t="str">
        <f>IF(ISBLANK(Программа!G39),"",(Программа!G39))</f>
        <v>Мотивационные выплаты для больных с чувствительной формой был включен в 2016 году и охватывает больных с чувствительной формой ТБ и ПЛУ-ТБ, которые не прерывают лечение только на амбулаторной фазе лечения..</v>
      </c>
      <c r="E30" s="1053"/>
      <c r="F30" s="1053"/>
      <c r="G30" s="1054"/>
      <c r="H30" s="171"/>
      <c r="I30" s="1024"/>
      <c r="J30" s="1025"/>
      <c r="K30" s="1025"/>
      <c r="L30" s="1025"/>
      <c r="M30" s="1025"/>
      <c r="N30" s="1026"/>
      <c r="O30" s="32"/>
    </row>
    <row r="31" spans="1:15" ht="21.95" customHeight="1">
      <c r="A31" s="136"/>
      <c r="B31" s="347" t="s">
        <v>280</v>
      </c>
      <c r="C31" s="175"/>
      <c r="D31" s="1081" t="str">
        <f>IF(ISBLANK(Программа!M39),"",(Программа!M39))</f>
        <v>Данный индикатор показывает охват ранее леченных тестом на лекарственную чувствительность.</v>
      </c>
      <c r="E31" s="1053"/>
      <c r="F31" s="1053"/>
      <c r="G31" s="1054"/>
      <c r="H31" s="171"/>
      <c r="I31" s="1024"/>
      <c r="J31" s="1025"/>
      <c r="K31" s="1025"/>
      <c r="L31" s="1025"/>
      <c r="M31" s="1025"/>
      <c r="N31" s="1026"/>
      <c r="O31" s="32"/>
    </row>
    <row r="32" spans="1:15" ht="21.95" customHeight="1">
      <c r="A32" s="136"/>
      <c r="B32" s="348" t="s">
        <v>55</v>
      </c>
      <c r="C32" s="175"/>
      <c r="D32" s="1052" t="str">
        <f>IF(ISBLANK(Программа!L50),"",(Программа!L50))</f>
        <v>Данный индикатор достиг  75% выполнения, мотивационную поддержку в виде денежных выплат получают только приверженные пациенты не прерывающие лечение более 5 дней.</v>
      </c>
      <c r="E32" s="1053"/>
      <c r="F32" s="1053"/>
      <c r="G32" s="1054"/>
      <c r="H32" s="171"/>
      <c r="I32" s="1024"/>
      <c r="J32" s="1025"/>
      <c r="K32" s="1025"/>
      <c r="L32" s="1025"/>
      <c r="M32" s="1025"/>
      <c r="N32" s="1026"/>
      <c r="O32" s="32"/>
    </row>
    <row r="33" spans="1:15" ht="42.75" customHeight="1">
      <c r="A33" s="136"/>
      <c r="B33" s="348" t="s">
        <v>56</v>
      </c>
      <c r="C33" s="175"/>
      <c r="D33" s="1052" t="str">
        <f>IF(ISBLANK(Программа!L51),"",(Программа!L51))</f>
        <v>Данный индикатор достиг выполнение 124%, мотивационную поддержку в виде денежных выплат получают только приверженные пациенты не прерывающие лечение более 5 дней только на амбулаторной стадии лечения.</v>
      </c>
      <c r="E33" s="1053"/>
      <c r="F33" s="1053"/>
      <c r="G33" s="1054"/>
      <c r="H33" s="171"/>
      <c r="I33" s="1097"/>
      <c r="J33" s="1098"/>
      <c r="K33" s="1098"/>
      <c r="L33" s="1098"/>
      <c r="M33" s="1098"/>
      <c r="N33" s="1099"/>
      <c r="O33" s="32"/>
    </row>
    <row r="34" spans="1:15" ht="21.95" customHeight="1">
      <c r="A34" s="136"/>
      <c r="B34" s="348" t="s">
        <v>57</v>
      </c>
      <c r="C34" s="175"/>
      <c r="D34" s="1052" t="str">
        <f>IF(ISBLANK(Программа!L52),"",(Программа!L52))</f>
        <v>Данный индикатор показывает охват ранее леченных тестом на лекарственную чувствительность и был выполнен на 105%</v>
      </c>
      <c r="E34" s="1053"/>
      <c r="F34" s="1053"/>
      <c r="G34" s="1054"/>
      <c r="H34" s="171"/>
      <c r="I34" s="1024"/>
      <c r="J34" s="1025"/>
      <c r="K34" s="1025"/>
      <c r="L34" s="1025"/>
      <c r="M34" s="1025"/>
      <c r="N34" s="1026"/>
      <c r="O34" s="32"/>
    </row>
    <row r="35" spans="1:15" ht="27.75" customHeight="1">
      <c r="A35" s="136"/>
      <c r="B35" s="348" t="s">
        <v>58</v>
      </c>
      <c r="C35" s="211"/>
      <c r="D35" s="1052" t="e">
        <f>IF(ISBLANK(Программа!#REF!),"",(Программа!#REF!))</f>
        <v>#REF!</v>
      </c>
      <c r="E35" s="1053"/>
      <c r="F35" s="1053"/>
      <c r="G35" s="1054"/>
      <c r="H35" s="171"/>
      <c r="I35" s="1024"/>
      <c r="J35" s="1025"/>
      <c r="K35" s="1025"/>
      <c r="L35" s="1025"/>
      <c r="M35" s="1025"/>
      <c r="N35" s="1026"/>
      <c r="O35" s="32"/>
    </row>
    <row r="36" spans="1:15" ht="21.95" customHeight="1">
      <c r="A36" s="136"/>
      <c r="B36" s="348" t="s">
        <v>65</v>
      </c>
      <c r="C36" s="211"/>
      <c r="D36" s="1052" t="str">
        <f>IF(ISBLANK(Программа!L54),"",(Программа!L54))</f>
        <v>За период 4-го кв. 2016 года - 1 кв. 2017 года в республике 702 пациента с устойчивыми формами туберкулеза были взяты на лечение против  целеввого количества - 663 пациентов. В гражданском секторе - 672 и в пенитенциарном секторе - 30 пациентов. Цель была достигнута на уровне 106%.</v>
      </c>
      <c r="E36" s="1053"/>
      <c r="F36" s="1053"/>
      <c r="G36" s="1054"/>
      <c r="H36" s="171"/>
      <c r="I36" s="1024"/>
      <c r="J36" s="1025"/>
      <c r="K36" s="1025"/>
      <c r="L36" s="1025"/>
      <c r="M36" s="1025"/>
      <c r="N36" s="1026"/>
      <c r="O36" s="32"/>
    </row>
    <row r="37" spans="1:15" ht="21.95" customHeight="1">
      <c r="A37" s="136"/>
      <c r="B37" s="348" t="s">
        <v>66</v>
      </c>
      <c r="C37" s="211"/>
      <c r="D37" s="1052" t="str">
        <f>IF(ISBLANK(Программа!L55),"",(Программа!L55))</f>
        <v xml:space="preserve">Этот индикатор не контролировался в течение предыдущего периода гранта.
Базовые данные были собраны вручную из лабораторных регистров по всей стране и прикрепленные к существующим машинам genXpert. За период Q1-2 2017 было 1325 положительных результатов теста Xpert MTB / RIF от 6854 человек с симптомами туберкулеза, что составило 19%.  Цель была достигнута на уровне 120%.
</v>
      </c>
      <c r="E37" s="1053"/>
      <c r="F37" s="1053"/>
      <c r="G37" s="1054"/>
      <c r="H37" s="171"/>
      <c r="I37" s="1024"/>
      <c r="J37" s="1025"/>
      <c r="K37" s="1025"/>
      <c r="L37" s="1025"/>
      <c r="M37" s="1025"/>
      <c r="N37" s="1026"/>
      <c r="O37" s="32"/>
    </row>
    <row r="38" spans="1:15" ht="21.95" customHeight="1">
      <c r="A38" s="136"/>
      <c r="B38" s="348" t="s">
        <v>67</v>
      </c>
      <c r="C38" s="211"/>
      <c r="D38" s="1052" t="e">
        <f>IF(ISBLANK(Программа!#REF!),"",(Программа!#REF!))</f>
        <v>#REF!</v>
      </c>
      <c r="E38" s="1053"/>
      <c r="F38" s="1053"/>
      <c r="G38" s="1054"/>
      <c r="H38" s="171"/>
      <c r="I38" s="1024"/>
      <c r="J38" s="1025"/>
      <c r="K38" s="1025"/>
      <c r="L38" s="1025"/>
      <c r="M38" s="1025"/>
      <c r="N38" s="1026"/>
      <c r="O38" s="32"/>
    </row>
    <row r="39" spans="1:15" ht="21.95" customHeight="1">
      <c r="A39" s="136"/>
      <c r="B39" s="348" t="s">
        <v>68</v>
      </c>
      <c r="C39" s="211"/>
      <c r="D39" s="1052" t="e">
        <f>IF(ISBLANK(Программа!#REF!),"",(Программа!#REF!))</f>
        <v>#REF!</v>
      </c>
      <c r="E39" s="1053"/>
      <c r="F39" s="1053"/>
      <c r="G39" s="1054"/>
      <c r="H39" s="171"/>
      <c r="I39" s="1024"/>
      <c r="J39" s="1025"/>
      <c r="K39" s="1025"/>
      <c r="L39" s="1025"/>
      <c r="M39" s="1025"/>
      <c r="N39" s="1026"/>
      <c r="O39" s="32"/>
    </row>
    <row r="40" spans="1:15" ht="21.95" customHeight="1">
      <c r="A40" s="136"/>
      <c r="B40" s="348" t="s">
        <v>69</v>
      </c>
      <c r="C40" s="211"/>
      <c r="D40" s="1052" t="e">
        <f>IF(ISBLANK(Программа!#REF!),"",(Программа!#REF!))</f>
        <v>#REF!</v>
      </c>
      <c r="E40" s="1053"/>
      <c r="F40" s="1053"/>
      <c r="G40" s="1054"/>
      <c r="H40" s="171"/>
      <c r="I40" s="1024"/>
      <c r="J40" s="1025"/>
      <c r="K40" s="1025"/>
      <c r="L40" s="1025"/>
      <c r="M40" s="1025"/>
      <c r="N40" s="1026"/>
      <c r="O40" s="32"/>
    </row>
    <row r="41" spans="1:15" ht="21.95" customHeight="1" thickBot="1">
      <c r="A41" s="136"/>
      <c r="B41" s="412" t="s">
        <v>70</v>
      </c>
      <c r="C41" s="176"/>
      <c r="D41" s="1085" t="e">
        <f>IF(ISBLANK(Программа!#REF!),"",(Программа!#REF!))</f>
        <v>#REF!</v>
      </c>
      <c r="E41" s="1086"/>
      <c r="F41" s="1086"/>
      <c r="G41" s="1087"/>
      <c r="H41" s="171"/>
      <c r="I41" s="1094"/>
      <c r="J41" s="1095"/>
      <c r="K41" s="1095"/>
      <c r="L41" s="1095"/>
      <c r="M41" s="1095"/>
      <c r="N41" s="1096"/>
      <c r="O41" s="32"/>
    </row>
    <row r="42" spans="1:15" ht="14.25">
      <c r="A42" s="136"/>
      <c r="B42" s="177"/>
      <c r="C42" s="177"/>
      <c r="D42" s="178"/>
      <c r="E42" s="136"/>
      <c r="F42" s="177"/>
      <c r="G42" s="177"/>
      <c r="H42" s="136"/>
      <c r="I42" s="179"/>
      <c r="J42" s="136"/>
      <c r="K42" s="180"/>
      <c r="L42" s="180"/>
      <c r="M42" s="180"/>
      <c r="N42" s="180"/>
      <c r="O42" s="32"/>
    </row>
  </sheetData>
  <sheetProtection password="CFC9" sheet="1"/>
  <mergeCells count="65">
    <mergeCell ref="D41:G41"/>
    <mergeCell ref="I28:N28"/>
    <mergeCell ref="D40:G40"/>
    <mergeCell ref="D34:G34"/>
    <mergeCell ref="D29:G29"/>
    <mergeCell ref="D28:G28"/>
    <mergeCell ref="I34:N34"/>
    <mergeCell ref="D35:G35"/>
    <mergeCell ref="I41:N41"/>
    <mergeCell ref="I35:N35"/>
    <mergeCell ref="I36:N36"/>
    <mergeCell ref="I37:N37"/>
    <mergeCell ref="I38:N38"/>
    <mergeCell ref="I40:N40"/>
    <mergeCell ref="I33:N33"/>
    <mergeCell ref="D31:G31"/>
    <mergeCell ref="D30:G30"/>
    <mergeCell ref="D32:G32"/>
    <mergeCell ref="D24:G24"/>
    <mergeCell ref="I30:N30"/>
    <mergeCell ref="I31:N31"/>
    <mergeCell ref="B26:N26"/>
    <mergeCell ref="D23:G23"/>
    <mergeCell ref="I21:N21"/>
    <mergeCell ref="I22:N22"/>
    <mergeCell ref="I23:N23"/>
    <mergeCell ref="I29:N29"/>
    <mergeCell ref="B2:Q2"/>
    <mergeCell ref="E5:K5"/>
    <mergeCell ref="E3:K3"/>
    <mergeCell ref="C4:D4"/>
    <mergeCell ref="E4:K4"/>
    <mergeCell ref="C3:D3"/>
    <mergeCell ref="D39:G39"/>
    <mergeCell ref="E6:K6"/>
    <mergeCell ref="B8:N8"/>
    <mergeCell ref="I10:N10"/>
    <mergeCell ref="B16:N16"/>
    <mergeCell ref="D14:G14"/>
    <mergeCell ref="D11:G11"/>
    <mergeCell ref="I14:N14"/>
    <mergeCell ref="B10:C10"/>
    <mergeCell ref="D10:G10"/>
    <mergeCell ref="I11:N11"/>
    <mergeCell ref="B18:C18"/>
    <mergeCell ref="B28:C28"/>
    <mergeCell ref="I24:N24"/>
    <mergeCell ref="I32:N32"/>
    <mergeCell ref="D22:G22"/>
    <mergeCell ref="I39:N39"/>
    <mergeCell ref="D13:G13"/>
    <mergeCell ref="I12:N12"/>
    <mergeCell ref="D12:G12"/>
    <mergeCell ref="I13:N13"/>
    <mergeCell ref="I18:N18"/>
    <mergeCell ref="D18:G18"/>
    <mergeCell ref="I20:N20"/>
    <mergeCell ref="D19:G19"/>
    <mergeCell ref="D21:G21"/>
    <mergeCell ref="D20:G20"/>
    <mergeCell ref="I19:N19"/>
    <mergeCell ref="D38:G38"/>
    <mergeCell ref="D37:G37"/>
    <mergeCell ref="D36:G36"/>
    <mergeCell ref="D33:G33"/>
  </mergeCells>
  <phoneticPr fontId="31"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8" scale="57" orientation="landscape" r:id="rId1"/>
  <headerFooter alignWithMargins="0">
    <oddFooter>&amp;L&amp;F&amp;C&amp;A&amp;RV1.0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27"/>
  </sheetPr>
  <dimension ref="A1:M43"/>
  <sheetViews>
    <sheetView showGridLines="0" zoomScaleNormal="110" zoomScaleSheetLayoutView="100" workbookViewId="0">
      <selection activeCell="G14" sqref="G14:I15"/>
    </sheetView>
  </sheetViews>
  <sheetFormatPr defaultColWidth="11" defaultRowHeight="15"/>
  <cols>
    <col min="1" max="1" width="8.85546875" customWidth="1"/>
    <col min="2" max="2" width="14.5703125" customWidth="1"/>
    <col min="3" max="3" width="12.42578125" customWidth="1"/>
    <col min="4" max="4" width="11.5703125" customWidth="1"/>
    <col min="5" max="5" width="19" customWidth="1"/>
    <col min="6" max="6" width="1.42578125" customWidth="1"/>
    <col min="7" max="7" width="11.42578125" customWidth="1"/>
    <col min="8" max="8" width="9.5703125" customWidth="1"/>
    <col min="9" max="9" width="11.5703125" customWidth="1"/>
    <col min="10" max="10" width="12.5703125" customWidth="1"/>
    <col min="11" max="11" width="10.5703125" customWidth="1"/>
    <col min="12" max="12" width="9.7109375" customWidth="1"/>
  </cols>
  <sheetData>
    <row r="1" spans="1:13" ht="30.75" customHeight="1"/>
    <row r="2" spans="1:13" ht="27.75" customHeight="1">
      <c r="B2" s="908" t="str">
        <f>+"Панель показателей:  "&amp;"  "&amp;IF(+'Ввод данных'!B4="Выберите","",'Ввод данных'!B4&amp;" - ")&amp;IF('Ввод данных'!F6="Выберите","",'Ввод данных'!F6)</f>
        <v>Панель показателей:    Кыргызстан - ВИЧ/СПИД/ТБ</v>
      </c>
      <c r="C2" s="908"/>
      <c r="D2" s="908"/>
      <c r="E2" s="908"/>
      <c r="F2" s="908"/>
      <c r="G2" s="908"/>
      <c r="H2" s="908"/>
      <c r="I2" s="908"/>
      <c r="J2" s="908"/>
      <c r="K2" s="908"/>
      <c r="L2" s="908"/>
    </row>
    <row r="3" spans="1:13">
      <c r="B3" s="23">
        <f>+IF('Ввод данных'!F8="Выберите","",'Ввод данных'!F8)</f>
        <v>0</v>
      </c>
      <c r="C3" s="1182"/>
      <c r="D3" s="1182"/>
      <c r="E3" s="925"/>
      <c r="F3" s="925"/>
      <c r="G3" s="925"/>
      <c r="H3" s="925"/>
      <c r="I3" s="925"/>
      <c r="J3" s="926" t="str">
        <f>+'Ввод данных'!A16</f>
        <v>Отчетный период</v>
      </c>
      <c r="K3" s="926"/>
      <c r="L3" s="184" t="str">
        <f>+'Ввод данных'!B16</f>
        <v>P2</v>
      </c>
      <c r="M3" s="81"/>
    </row>
    <row r="4" spans="1:13">
      <c r="B4" s="381" t="str">
        <f>+'Ввод данных'!A12</f>
        <v>Последняя оценка:</v>
      </c>
      <c r="C4" s="1176" t="str">
        <f>+IF('Ввод данных'!B12="Выберите","",'Ввод данных'!B12)</f>
        <v>A1</v>
      </c>
      <c r="D4" s="1176"/>
      <c r="E4" s="925" t="str">
        <f>+'Ввод данных'!B8</f>
        <v>ПРООН</v>
      </c>
      <c r="F4" s="925"/>
      <c r="G4" s="925"/>
      <c r="H4" s="925"/>
      <c r="I4" s="925"/>
      <c r="J4" s="926" t="str">
        <f>+'Ввод данных'!C16</f>
        <v>с:</v>
      </c>
      <c r="K4" s="1179"/>
      <c r="L4" s="185">
        <f>+IF(ISBLANK('Ввод данных'!D16),"",'Ввод данных'!D16)</f>
        <v>42736</v>
      </c>
    </row>
    <row r="5" spans="1:13" ht="18.75" customHeight="1">
      <c r="B5" s="23"/>
      <c r="C5" s="23"/>
      <c r="D5" s="925"/>
      <c r="E5" s="925"/>
      <c r="F5" s="925"/>
      <c r="G5" s="925"/>
      <c r="H5" s="925"/>
      <c r="I5" s="925"/>
      <c r="J5" s="925"/>
      <c r="K5" s="23" t="str">
        <f>+'Ввод данных'!E16</f>
        <v>до:</v>
      </c>
      <c r="L5" s="185">
        <f>+IF(ISBLANK('Ввод данных'!F16),"",'Ввод данных'!F16)</f>
        <v>42916</v>
      </c>
    </row>
    <row r="6" spans="1:13" ht="18.75">
      <c r="B6" s="22"/>
      <c r="C6" s="23"/>
      <c r="D6" s="24"/>
      <c r="E6" s="1180" t="s">
        <v>347</v>
      </c>
      <c r="F6" s="1181"/>
      <c r="G6" s="1181"/>
      <c r="H6" s="1181"/>
      <c r="I6" s="1181"/>
    </row>
    <row r="7" spans="1:13" ht="18.75">
      <c r="E7" s="69"/>
      <c r="F7" s="69"/>
      <c r="G7" s="69"/>
      <c r="H7" s="69"/>
      <c r="I7" s="69"/>
    </row>
    <row r="8" spans="1:13" s="30" customFormat="1" ht="21" customHeight="1" thickBot="1">
      <c r="B8" s="72" t="s">
        <v>387</v>
      </c>
      <c r="C8" s="72"/>
      <c r="D8" s="72"/>
      <c r="E8" s="72"/>
      <c r="F8" s="72"/>
      <c r="G8" s="72"/>
      <c r="H8" s="72"/>
      <c r="I8" s="72"/>
      <c r="J8" s="72"/>
      <c r="K8" s="72"/>
      <c r="L8" s="72"/>
    </row>
    <row r="9" spans="1:13" ht="6" customHeight="1">
      <c r="B9" s="70"/>
    </row>
    <row r="10" spans="1:13">
      <c r="B10" s="1183"/>
      <c r="C10" s="1184"/>
      <c r="D10" s="1184"/>
      <c r="E10" s="1184"/>
      <c r="F10" s="1184"/>
      <c r="G10" s="1184"/>
      <c r="H10" s="1184"/>
      <c r="I10" s="1184"/>
      <c r="J10" s="1184"/>
      <c r="K10" s="1184"/>
      <c r="L10" s="1185"/>
    </row>
    <row r="11" spans="1:13">
      <c r="B11" s="1186"/>
      <c r="C11" s="1187"/>
      <c r="D11" s="1187"/>
      <c r="E11" s="1187"/>
      <c r="F11" s="1187"/>
      <c r="G11" s="1187"/>
      <c r="H11" s="1187"/>
      <c r="I11" s="1187"/>
      <c r="J11" s="1187"/>
      <c r="K11" s="1187"/>
      <c r="L11" s="1188"/>
    </row>
    <row r="12" spans="1:13" ht="15.75" thickBot="1"/>
    <row r="13" spans="1:13" ht="26.25" customHeight="1" thickBot="1">
      <c r="B13" s="1123" t="s">
        <v>386</v>
      </c>
      <c r="C13" s="1124"/>
      <c r="D13" s="1124"/>
      <c r="E13" s="1126"/>
      <c r="F13" s="73"/>
      <c r="G13" s="1110" t="s">
        <v>338</v>
      </c>
      <c r="H13" s="1111"/>
      <c r="I13" s="1111"/>
      <c r="J13" s="74" t="s">
        <v>281</v>
      </c>
      <c r="K13" s="1111" t="s">
        <v>282</v>
      </c>
      <c r="L13" s="1189"/>
    </row>
    <row r="14" spans="1:13">
      <c r="A14" s="1161" t="s">
        <v>259</v>
      </c>
      <c r="B14" s="1154" t="s">
        <v>458</v>
      </c>
      <c r="C14" s="1154"/>
      <c r="D14" s="1154"/>
      <c r="E14" s="1155"/>
      <c r="F14" s="43"/>
      <c r="G14" s="1164" t="s">
        <v>459</v>
      </c>
      <c r="H14" s="1115"/>
      <c r="I14" s="1115"/>
      <c r="J14" s="1119"/>
      <c r="K14" s="1177" t="s">
        <v>460</v>
      </c>
      <c r="L14" s="1178"/>
    </row>
    <row r="15" spans="1:13" ht="32.25" customHeight="1">
      <c r="A15" s="1162"/>
      <c r="B15" s="1154"/>
      <c r="C15" s="1154"/>
      <c r="D15" s="1154"/>
      <c r="E15" s="1155"/>
      <c r="F15" s="43"/>
      <c r="G15" s="1116"/>
      <c r="H15" s="1117"/>
      <c r="I15" s="1117"/>
      <c r="J15" s="1112"/>
      <c r="K15" s="1102"/>
      <c r="L15" s="1103"/>
    </row>
    <row r="16" spans="1:13">
      <c r="A16" s="1162"/>
      <c r="B16" s="1154"/>
      <c r="C16" s="1154"/>
      <c r="D16" s="1154"/>
      <c r="E16" s="1155"/>
      <c r="F16" s="43"/>
      <c r="G16" s="1116"/>
      <c r="H16" s="1117"/>
      <c r="I16" s="1117"/>
      <c r="J16" s="1118"/>
      <c r="K16" s="1100"/>
      <c r="L16" s="1101"/>
    </row>
    <row r="17" spans="1:12" ht="78.75" customHeight="1">
      <c r="A17" s="1162"/>
      <c r="B17" s="1154"/>
      <c r="C17" s="1154"/>
      <c r="D17" s="1154"/>
      <c r="E17" s="1155"/>
      <c r="F17" s="43"/>
      <c r="G17" s="1116"/>
      <c r="H17" s="1117"/>
      <c r="I17" s="1117"/>
      <c r="J17" s="1112"/>
      <c r="K17" s="1102"/>
      <c r="L17" s="1103"/>
    </row>
    <row r="18" spans="1:12">
      <c r="A18" s="1162"/>
      <c r="B18" s="1154"/>
      <c r="C18" s="1154"/>
      <c r="D18" s="1154"/>
      <c r="E18" s="1155"/>
      <c r="F18" s="43"/>
      <c r="G18" s="1104"/>
      <c r="H18" s="1105"/>
      <c r="I18" s="1106"/>
      <c r="J18" s="1118"/>
      <c r="K18" s="1100"/>
      <c r="L18" s="1101"/>
    </row>
    <row r="19" spans="1:12" ht="30.75" customHeight="1">
      <c r="A19" s="1162"/>
      <c r="B19" s="1154"/>
      <c r="C19" s="1154"/>
      <c r="D19" s="1154"/>
      <c r="E19" s="1155"/>
      <c r="F19" s="43"/>
      <c r="G19" s="1107"/>
      <c r="H19" s="1108"/>
      <c r="I19" s="1109"/>
      <c r="J19" s="1112"/>
      <c r="K19" s="1102"/>
      <c r="L19" s="1103"/>
    </row>
    <row r="20" spans="1:12">
      <c r="A20" s="1162"/>
      <c r="B20" s="1154"/>
      <c r="C20" s="1154"/>
      <c r="D20" s="1154"/>
      <c r="E20" s="1155"/>
      <c r="F20" s="43"/>
      <c r="G20" s="1116"/>
      <c r="H20" s="1117"/>
      <c r="I20" s="1117"/>
      <c r="J20" s="1118"/>
      <c r="K20" s="1100"/>
      <c r="L20" s="1101"/>
    </row>
    <row r="21" spans="1:12" ht="45.75" customHeight="1">
      <c r="A21" s="1162"/>
      <c r="B21" s="1154"/>
      <c r="C21" s="1154"/>
      <c r="D21" s="1154"/>
      <c r="E21" s="1155"/>
      <c r="F21" s="43"/>
      <c r="G21" s="1116"/>
      <c r="H21" s="1117"/>
      <c r="I21" s="1117"/>
      <c r="J21" s="1112"/>
      <c r="K21" s="1102"/>
      <c r="L21" s="1103"/>
    </row>
    <row r="22" spans="1:12">
      <c r="A22" s="1162"/>
      <c r="B22" s="1154"/>
      <c r="C22" s="1154"/>
      <c r="D22" s="1154"/>
      <c r="E22" s="1155"/>
      <c r="F22" s="43"/>
      <c r="G22" s="1116"/>
      <c r="H22" s="1117"/>
      <c r="I22" s="1117"/>
      <c r="J22" s="1114"/>
      <c r="K22" s="1112"/>
      <c r="L22" s="1113"/>
    </row>
    <row r="23" spans="1:12" ht="34.5" customHeight="1">
      <c r="A23" s="1162"/>
      <c r="B23" s="1154"/>
      <c r="C23" s="1154"/>
      <c r="D23" s="1154"/>
      <c r="E23" s="1155"/>
      <c r="F23" s="43"/>
      <c r="G23" s="1116"/>
      <c r="H23" s="1117"/>
      <c r="I23" s="1117"/>
      <c r="J23" s="1115"/>
      <c r="K23" s="1112"/>
      <c r="L23" s="1113"/>
    </row>
    <row r="24" spans="1:12" ht="15" customHeight="1">
      <c r="A24" s="1162"/>
      <c r="B24" s="1154"/>
      <c r="C24" s="1154"/>
      <c r="D24" s="1154"/>
      <c r="E24" s="1155"/>
      <c r="F24" s="43"/>
      <c r="G24" s="1116"/>
      <c r="H24" s="1117"/>
      <c r="I24" s="1117"/>
      <c r="J24" s="1118"/>
      <c r="K24" s="1193"/>
      <c r="L24" s="1141"/>
    </row>
    <row r="25" spans="1:12" ht="30" customHeight="1" thickBot="1">
      <c r="A25" s="1163"/>
      <c r="B25" s="1156"/>
      <c r="C25" s="1156"/>
      <c r="D25" s="1156"/>
      <c r="E25" s="1157"/>
      <c r="F25" s="43"/>
      <c r="G25" s="1127"/>
      <c r="H25" s="1128"/>
      <c r="I25" s="1128"/>
      <c r="J25" s="1175"/>
      <c r="K25" s="1194"/>
      <c r="L25" s="1144"/>
    </row>
    <row r="27" spans="1:12" ht="18.75" customHeight="1">
      <c r="D27" s="367"/>
      <c r="E27" s="373" t="s">
        <v>388</v>
      </c>
      <c r="F27" s="373"/>
      <c r="G27" s="373"/>
      <c r="H27" s="373"/>
      <c r="I27" s="373"/>
    </row>
    <row r="28" spans="1:12" ht="6" customHeight="1">
      <c r="E28" s="69"/>
      <c r="F28" s="69"/>
      <c r="G28" s="69"/>
      <c r="H28" s="69"/>
      <c r="I28" s="69"/>
    </row>
    <row r="29" spans="1:12" s="30" customFormat="1" ht="21" customHeight="1" thickBot="1">
      <c r="B29" s="72" t="s">
        <v>389</v>
      </c>
      <c r="C29" s="72"/>
      <c r="D29" s="72"/>
      <c r="E29" s="72"/>
      <c r="F29" s="72"/>
      <c r="G29" s="72"/>
      <c r="H29" s="72"/>
      <c r="I29" s="72"/>
      <c r="J29" s="72"/>
      <c r="K29" s="72"/>
      <c r="L29" s="72"/>
    </row>
    <row r="30" spans="1:12" ht="6" customHeight="1" thickBot="1">
      <c r="B30" s="70"/>
    </row>
    <row r="31" spans="1:12" ht="21.75" customHeight="1" thickBot="1">
      <c r="B31" s="1123" t="s">
        <v>338</v>
      </c>
      <c r="C31" s="1124"/>
      <c r="D31" s="1124"/>
      <c r="E31" s="1126"/>
      <c r="F31" s="73"/>
      <c r="G31" s="1123" t="s">
        <v>339</v>
      </c>
      <c r="H31" s="1124"/>
      <c r="I31" s="1125"/>
      <c r="J31" s="74" t="s">
        <v>283</v>
      </c>
      <c r="K31" s="1192" t="s">
        <v>282</v>
      </c>
      <c r="L31" s="1126"/>
    </row>
    <row r="32" spans="1:12" ht="14.25" customHeight="1">
      <c r="A32" s="1120" t="s">
        <v>340</v>
      </c>
      <c r="B32" s="1135"/>
      <c r="C32" s="1136"/>
      <c r="D32" s="1136"/>
      <c r="E32" s="1137"/>
      <c r="F32" s="43"/>
      <c r="G32" s="1158"/>
      <c r="H32" s="1159"/>
      <c r="I32" s="1160"/>
      <c r="J32" s="1191"/>
      <c r="K32" s="1177"/>
      <c r="L32" s="1178"/>
    </row>
    <row r="33" spans="1:12" ht="30" customHeight="1">
      <c r="A33" s="1121"/>
      <c r="B33" s="1107"/>
      <c r="C33" s="1108"/>
      <c r="D33" s="1108"/>
      <c r="E33" s="1138"/>
      <c r="F33" s="43"/>
      <c r="G33" s="1151"/>
      <c r="H33" s="1152"/>
      <c r="I33" s="1153"/>
      <c r="J33" s="1169"/>
      <c r="K33" s="1102"/>
      <c r="L33" s="1103"/>
    </row>
    <row r="34" spans="1:12">
      <c r="A34" s="1121"/>
      <c r="B34" s="1170"/>
      <c r="C34" s="1171"/>
      <c r="D34" s="1171"/>
      <c r="E34" s="1101"/>
      <c r="F34" s="43"/>
      <c r="G34" s="1148"/>
      <c r="H34" s="1149"/>
      <c r="I34" s="1150"/>
      <c r="J34" s="1174"/>
      <c r="K34" s="1195"/>
      <c r="L34" s="1196"/>
    </row>
    <row r="35" spans="1:12" ht="30" customHeight="1">
      <c r="A35" s="1121"/>
      <c r="B35" s="1172"/>
      <c r="C35" s="1173"/>
      <c r="D35" s="1173"/>
      <c r="E35" s="1103"/>
      <c r="F35" s="43"/>
      <c r="G35" s="1151"/>
      <c r="H35" s="1152"/>
      <c r="I35" s="1153"/>
      <c r="J35" s="1169"/>
      <c r="K35" s="1197"/>
      <c r="L35" s="1198"/>
    </row>
    <row r="36" spans="1:12">
      <c r="A36" s="1121"/>
      <c r="B36" s="1139"/>
      <c r="C36" s="1140"/>
      <c r="D36" s="1140"/>
      <c r="E36" s="1141"/>
      <c r="F36" s="43"/>
      <c r="G36" s="1148"/>
      <c r="H36" s="1149"/>
      <c r="I36" s="1150"/>
      <c r="J36" s="1168"/>
      <c r="K36" s="1195"/>
      <c r="L36" s="1196"/>
    </row>
    <row r="37" spans="1:12" ht="45" customHeight="1">
      <c r="A37" s="1121"/>
      <c r="B37" s="1165"/>
      <c r="C37" s="1166"/>
      <c r="D37" s="1166"/>
      <c r="E37" s="1167"/>
      <c r="F37" s="43"/>
      <c r="G37" s="1151"/>
      <c r="H37" s="1152"/>
      <c r="I37" s="1153"/>
      <c r="J37" s="1169"/>
      <c r="K37" s="1197"/>
      <c r="L37" s="1198"/>
    </row>
    <row r="38" spans="1:12">
      <c r="A38" s="1121"/>
      <c r="B38" s="1139"/>
      <c r="C38" s="1140"/>
      <c r="D38" s="1140"/>
      <c r="E38" s="1141"/>
      <c r="F38" s="43"/>
      <c r="G38" s="1129"/>
      <c r="H38" s="1130"/>
      <c r="I38" s="1131"/>
      <c r="J38" s="1168"/>
      <c r="K38" s="1199"/>
      <c r="L38" s="1200"/>
    </row>
    <row r="39" spans="1:12">
      <c r="A39" s="1121"/>
      <c r="B39" s="1165"/>
      <c r="C39" s="1166"/>
      <c r="D39" s="1166"/>
      <c r="E39" s="1167"/>
      <c r="F39" s="43"/>
      <c r="G39" s="1132"/>
      <c r="H39" s="1133"/>
      <c r="I39" s="1134"/>
      <c r="J39" s="1169"/>
      <c r="K39" s="1201"/>
      <c r="L39" s="1202"/>
    </row>
    <row r="40" spans="1:12">
      <c r="A40" s="1121"/>
      <c r="B40" s="1139"/>
      <c r="C40" s="1140"/>
      <c r="D40" s="1140"/>
      <c r="E40" s="1141"/>
      <c r="F40" s="43"/>
      <c r="G40" s="1129"/>
      <c r="H40" s="1130"/>
      <c r="I40" s="1131"/>
      <c r="J40" s="1168"/>
      <c r="K40" s="1199"/>
      <c r="L40" s="1200"/>
    </row>
    <row r="41" spans="1:12">
      <c r="A41" s="1121"/>
      <c r="B41" s="1165"/>
      <c r="C41" s="1166"/>
      <c r="D41" s="1166"/>
      <c r="E41" s="1167"/>
      <c r="F41" s="43"/>
      <c r="G41" s="1132"/>
      <c r="H41" s="1133"/>
      <c r="I41" s="1134"/>
      <c r="J41" s="1169"/>
      <c r="K41" s="1201"/>
      <c r="L41" s="1202"/>
    </row>
    <row r="42" spans="1:12">
      <c r="A42" s="1121"/>
      <c r="B42" s="1139"/>
      <c r="C42" s="1140"/>
      <c r="D42" s="1140"/>
      <c r="E42" s="1141"/>
      <c r="F42" s="43"/>
      <c r="G42" s="1129"/>
      <c r="H42" s="1130"/>
      <c r="I42" s="1131"/>
      <c r="J42" s="1168"/>
      <c r="K42" s="1199"/>
      <c r="L42" s="1200"/>
    </row>
    <row r="43" spans="1:12" ht="15.75" thickBot="1">
      <c r="A43" s="1122"/>
      <c r="B43" s="1142"/>
      <c r="C43" s="1143"/>
      <c r="D43" s="1143"/>
      <c r="E43" s="1144"/>
      <c r="F43" s="43"/>
      <c r="G43" s="1145"/>
      <c r="H43" s="1146"/>
      <c r="I43" s="1147"/>
      <c r="J43" s="1190"/>
      <c r="K43" s="1203"/>
      <c r="L43" s="1204"/>
    </row>
  </sheetData>
  <sheetProtection password="CFC9" sheet="1"/>
  <mergeCells count="66">
    <mergeCell ref="J42:J43"/>
    <mergeCell ref="J32:J33"/>
    <mergeCell ref="K31:L31"/>
    <mergeCell ref="K24:L25"/>
    <mergeCell ref="K34:L35"/>
    <mergeCell ref="K40:L41"/>
    <mergeCell ref="K42:L43"/>
    <mergeCell ref="K36:L37"/>
    <mergeCell ref="K38:L39"/>
    <mergeCell ref="K32:L33"/>
    <mergeCell ref="B2:L2"/>
    <mergeCell ref="C4:D4"/>
    <mergeCell ref="K14:L15"/>
    <mergeCell ref="K16:L17"/>
    <mergeCell ref="E3:I3"/>
    <mergeCell ref="J3:K3"/>
    <mergeCell ref="E4:I4"/>
    <mergeCell ref="J4:K4"/>
    <mergeCell ref="E6:I6"/>
    <mergeCell ref="C3:D3"/>
    <mergeCell ref="D5:J5"/>
    <mergeCell ref="B13:E13"/>
    <mergeCell ref="B14:E15"/>
    <mergeCell ref="B10:L11"/>
    <mergeCell ref="K13:L13"/>
    <mergeCell ref="B18:E19"/>
    <mergeCell ref="B22:E23"/>
    <mergeCell ref="B20:E21"/>
    <mergeCell ref="J20:J21"/>
    <mergeCell ref="G40:I41"/>
    <mergeCell ref="J18:J19"/>
    <mergeCell ref="B38:E39"/>
    <mergeCell ref="B40:E41"/>
    <mergeCell ref="J40:J41"/>
    <mergeCell ref="J38:J39"/>
    <mergeCell ref="B34:E35"/>
    <mergeCell ref="G34:I35"/>
    <mergeCell ref="J34:J35"/>
    <mergeCell ref="B36:E37"/>
    <mergeCell ref="J24:J25"/>
    <mergeCell ref="J36:J37"/>
    <mergeCell ref="A32:A43"/>
    <mergeCell ref="G31:I31"/>
    <mergeCell ref="G20:I21"/>
    <mergeCell ref="G22:I23"/>
    <mergeCell ref="B31:E31"/>
    <mergeCell ref="G24:I25"/>
    <mergeCell ref="G38:I39"/>
    <mergeCell ref="B32:E33"/>
    <mergeCell ref="B42:E43"/>
    <mergeCell ref="G42:I43"/>
    <mergeCell ref="G36:I37"/>
    <mergeCell ref="B24:E25"/>
    <mergeCell ref="G32:I33"/>
    <mergeCell ref="A14:A25"/>
    <mergeCell ref="B16:E17"/>
    <mergeCell ref="G14:I15"/>
    <mergeCell ref="K18:L19"/>
    <mergeCell ref="G18:I19"/>
    <mergeCell ref="G13:I13"/>
    <mergeCell ref="K22:L23"/>
    <mergeCell ref="K20:L21"/>
    <mergeCell ref="J22:J23"/>
    <mergeCell ref="G16:I17"/>
    <mergeCell ref="J16:J17"/>
    <mergeCell ref="J14:J15"/>
  </mergeCells>
  <phoneticPr fontId="31"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8" scale="70" orientation="landscape" r:id="rId1"/>
  <headerFooter alignWithMargins="0">
    <oddFooter>&amp;L&amp;F&amp;C&amp;A&amp;RV1.0          &amp;D</oddFooter>
  </headerFooter>
  <ignoredErrors>
    <ignoredError sqref="C4" unlockedFormula="1"/>
  </ignoredError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2:O144"/>
  <sheetViews>
    <sheetView showGridLines="0" topLeftCell="A16" zoomScale="80" zoomScaleNormal="80" workbookViewId="0">
      <selection activeCell="I28" sqref="I28:I30"/>
    </sheetView>
  </sheetViews>
  <sheetFormatPr defaultColWidth="11" defaultRowHeight="15"/>
  <cols>
    <col min="1" max="1" width="11.42578125" customWidth="1"/>
    <col min="2" max="2" width="16.140625" customWidth="1"/>
    <col min="3" max="3" width="14.7109375" customWidth="1"/>
    <col min="4" max="4" width="15.5703125" customWidth="1"/>
    <col min="5" max="6" width="11.42578125" customWidth="1"/>
    <col min="7" max="7" width="14.42578125" customWidth="1"/>
    <col min="8" max="8" width="35.5703125" customWidth="1"/>
    <col min="9" max="9" width="45.7109375" customWidth="1"/>
    <col min="10" max="10" width="33.5703125" customWidth="1"/>
    <col min="11" max="12" width="11.42578125" customWidth="1"/>
    <col min="13" max="13" width="28.5703125" customWidth="1"/>
    <col min="14" max="14" width="46.42578125" customWidth="1"/>
  </cols>
  <sheetData>
    <row r="2" spans="2:15" ht="25.5" customHeight="1"/>
    <row r="3" spans="2:15" ht="36">
      <c r="B3" s="1205" t="str">
        <f>'Сведения о гранте'!B3:J3</f>
        <v>Панель показателей:  Кыргызстан - ВИЧ/СПИД/ТБ</v>
      </c>
      <c r="C3" s="1205"/>
      <c r="D3" s="1205"/>
      <c r="E3" s="1205"/>
      <c r="F3" s="1205"/>
      <c r="G3" s="1205"/>
      <c r="H3" s="1205"/>
      <c r="I3" s="1"/>
    </row>
    <row r="6" spans="2:15" ht="18.75">
      <c r="B6" s="1206" t="s">
        <v>82</v>
      </c>
      <c r="C6" s="1206"/>
      <c r="D6" s="1206"/>
      <c r="E6" s="1206"/>
      <c r="F6" s="1206"/>
      <c r="G6" s="1206"/>
      <c r="H6" s="1206"/>
    </row>
    <row r="8" spans="2:15" ht="18.75">
      <c r="B8" s="59" t="s">
        <v>19</v>
      </c>
      <c r="C8" s="59" t="s">
        <v>20</v>
      </c>
      <c r="D8" s="59" t="s">
        <v>21</v>
      </c>
      <c r="E8" s="59" t="s">
        <v>22</v>
      </c>
      <c r="F8" s="59" t="s">
        <v>77</v>
      </c>
      <c r="G8" s="59" t="s">
        <v>75</v>
      </c>
      <c r="H8" s="59" t="s">
        <v>79</v>
      </c>
      <c r="I8" s="60" t="s">
        <v>48</v>
      </c>
      <c r="J8" s="60" t="s">
        <v>72</v>
      </c>
      <c r="M8" s="19"/>
      <c r="N8" s="19"/>
      <c r="O8" s="19"/>
    </row>
    <row r="9" spans="2:15">
      <c r="B9" s="350" t="s">
        <v>93</v>
      </c>
      <c r="C9" s="350" t="s">
        <v>93</v>
      </c>
      <c r="D9" s="350" t="s">
        <v>93</v>
      </c>
      <c r="E9" s="350" t="s">
        <v>93</v>
      </c>
      <c r="F9" s="350" t="s">
        <v>93</v>
      </c>
      <c r="G9" s="350" t="s">
        <v>93</v>
      </c>
      <c r="H9" s="350" t="s">
        <v>93</v>
      </c>
      <c r="I9" s="351" t="s">
        <v>93</v>
      </c>
      <c r="J9" s="350" t="s">
        <v>93</v>
      </c>
      <c r="M9" s="19"/>
      <c r="N9" s="19"/>
      <c r="O9" s="19"/>
    </row>
    <row r="10" spans="2:15">
      <c r="B10" s="54" t="s">
        <v>244</v>
      </c>
      <c r="C10" s="54" t="s">
        <v>17</v>
      </c>
      <c r="D10" s="54" t="s">
        <v>227</v>
      </c>
      <c r="E10" s="54" t="s">
        <v>237</v>
      </c>
      <c r="F10" s="54" t="s">
        <v>55</v>
      </c>
      <c r="G10" s="338" t="s">
        <v>24</v>
      </c>
      <c r="H10" s="57" t="s">
        <v>29</v>
      </c>
      <c r="I10" s="26" t="s">
        <v>239</v>
      </c>
      <c r="J10" s="350" t="s">
        <v>94</v>
      </c>
      <c r="M10" s="19"/>
      <c r="N10" s="19"/>
      <c r="O10" s="19"/>
    </row>
    <row r="11" spans="2:15">
      <c r="B11" s="54" t="s">
        <v>245</v>
      </c>
      <c r="C11" s="54" t="s">
        <v>16</v>
      </c>
      <c r="D11" s="54" t="s">
        <v>228</v>
      </c>
      <c r="E11" s="54" t="s">
        <v>238</v>
      </c>
      <c r="F11" s="54" t="s">
        <v>56</v>
      </c>
      <c r="G11" s="338" t="s">
        <v>25</v>
      </c>
      <c r="H11" s="57" t="s">
        <v>30</v>
      </c>
      <c r="I11" s="26" t="s">
        <v>240</v>
      </c>
      <c r="J11" s="350" t="s">
        <v>95</v>
      </c>
      <c r="M11" s="19"/>
      <c r="N11" s="19"/>
      <c r="O11" s="19"/>
    </row>
    <row r="12" spans="2:15">
      <c r="B12" s="54" t="s">
        <v>246</v>
      </c>
      <c r="D12" s="54" t="s">
        <v>229</v>
      </c>
      <c r="E12" s="54" t="s">
        <v>18</v>
      </c>
      <c r="F12" s="54" t="s">
        <v>57</v>
      </c>
      <c r="G12" s="338" t="s">
        <v>26</v>
      </c>
      <c r="H12" s="57" t="s">
        <v>31</v>
      </c>
      <c r="I12" s="26" t="s">
        <v>241</v>
      </c>
      <c r="J12" s="350" t="s">
        <v>96</v>
      </c>
      <c r="M12" s="181"/>
      <c r="N12" s="19"/>
      <c r="O12" s="19"/>
    </row>
    <row r="13" spans="2:15">
      <c r="B13" s="54" t="s">
        <v>247</v>
      </c>
      <c r="D13" s="54" t="s">
        <v>230</v>
      </c>
      <c r="E13" s="55"/>
      <c r="F13" s="54" t="s">
        <v>58</v>
      </c>
      <c r="G13" s="338" t="s">
        <v>27</v>
      </c>
      <c r="H13" s="57" t="s">
        <v>32</v>
      </c>
      <c r="I13" s="26" t="s">
        <v>242</v>
      </c>
      <c r="J13" s="350" t="s">
        <v>97</v>
      </c>
      <c r="M13" s="181"/>
      <c r="N13" s="19"/>
      <c r="O13" s="19"/>
    </row>
    <row r="14" spans="2:15">
      <c r="B14" s="54" t="s">
        <v>248</v>
      </c>
      <c r="D14" s="54" t="s">
        <v>231</v>
      </c>
      <c r="F14" s="54" t="s">
        <v>65</v>
      </c>
      <c r="G14" s="338" t="s">
        <v>28</v>
      </c>
      <c r="H14" s="57" t="s">
        <v>33</v>
      </c>
      <c r="I14" s="26" t="s">
        <v>76</v>
      </c>
      <c r="J14" s="350" t="s">
        <v>98</v>
      </c>
      <c r="M14" s="181"/>
      <c r="N14" s="19"/>
      <c r="O14" s="19"/>
    </row>
    <row r="15" spans="2:15">
      <c r="D15" s="54" t="s">
        <v>232</v>
      </c>
      <c r="F15" s="54" t="s">
        <v>66</v>
      </c>
      <c r="H15" s="57" t="s">
        <v>34</v>
      </c>
      <c r="I15" s="26" t="s">
        <v>39</v>
      </c>
      <c r="J15" s="350" t="s">
        <v>99</v>
      </c>
      <c r="M15" s="181"/>
      <c r="N15" s="19"/>
      <c r="O15" s="19"/>
    </row>
    <row r="16" spans="2:15">
      <c r="D16" s="54" t="s">
        <v>233</v>
      </c>
      <c r="F16" s="54" t="s">
        <v>67</v>
      </c>
      <c r="H16" s="57" t="s">
        <v>35</v>
      </c>
      <c r="I16" s="26" t="s">
        <v>40</v>
      </c>
      <c r="J16" s="350" t="s">
        <v>100</v>
      </c>
      <c r="M16" s="181"/>
      <c r="N16" s="19"/>
      <c r="O16" s="19"/>
    </row>
    <row r="17" spans="4:15">
      <c r="D17" s="54" t="s">
        <v>234</v>
      </c>
      <c r="F17" s="54" t="s">
        <v>68</v>
      </c>
      <c r="H17" s="57" t="s">
        <v>36</v>
      </c>
      <c r="I17" s="26" t="s">
        <v>41</v>
      </c>
      <c r="J17" s="350" t="s">
        <v>101</v>
      </c>
      <c r="M17" s="181"/>
      <c r="N17" s="19"/>
      <c r="O17" s="19"/>
    </row>
    <row r="18" spans="4:15">
      <c r="D18" s="54" t="s">
        <v>235</v>
      </c>
      <c r="F18" s="54" t="s">
        <v>69</v>
      </c>
      <c r="H18" s="57" t="s">
        <v>37</v>
      </c>
      <c r="I18" s="26" t="s">
        <v>42</v>
      </c>
      <c r="J18" s="350" t="s">
        <v>102</v>
      </c>
      <c r="M18" s="181"/>
      <c r="N18" s="19"/>
      <c r="O18" s="19"/>
    </row>
    <row r="19" spans="4:15">
      <c r="D19" s="54" t="s">
        <v>236</v>
      </c>
      <c r="F19" s="54" t="s">
        <v>70</v>
      </c>
      <c r="H19" s="57" t="s">
        <v>38</v>
      </c>
      <c r="I19" s="26" t="s">
        <v>43</v>
      </c>
      <c r="J19" s="350" t="s">
        <v>103</v>
      </c>
      <c r="M19" s="181"/>
      <c r="N19" s="19"/>
      <c r="O19" s="19"/>
    </row>
    <row r="20" spans="4:15">
      <c r="D20" s="56"/>
      <c r="F20" s="54" t="s">
        <v>71</v>
      </c>
      <c r="H20" s="57" t="s">
        <v>73</v>
      </c>
      <c r="I20" s="26" t="s">
        <v>44</v>
      </c>
      <c r="J20" s="350" t="s">
        <v>104</v>
      </c>
      <c r="M20" s="19"/>
      <c r="N20" s="19"/>
      <c r="O20" s="19"/>
    </row>
    <row r="21" spans="4:15">
      <c r="D21" s="58"/>
      <c r="F21" s="54" t="s">
        <v>78</v>
      </c>
      <c r="H21" s="58"/>
      <c r="I21" s="26" t="s">
        <v>46</v>
      </c>
      <c r="J21" s="350" t="s">
        <v>105</v>
      </c>
      <c r="M21" s="19"/>
      <c r="N21" s="19"/>
      <c r="O21" s="19"/>
    </row>
    <row r="22" spans="4:15">
      <c r="H22" s="58"/>
      <c r="I22" s="26" t="s">
        <v>47</v>
      </c>
      <c r="J22" s="350" t="s">
        <v>106</v>
      </c>
      <c r="M22" s="19"/>
      <c r="N22" s="19"/>
      <c r="O22" s="19"/>
    </row>
    <row r="23" spans="4:15">
      <c r="I23" s="26" t="s">
        <v>45</v>
      </c>
      <c r="J23" s="350" t="s">
        <v>107</v>
      </c>
      <c r="M23" s="19"/>
      <c r="N23" s="19"/>
      <c r="O23" s="19"/>
    </row>
    <row r="24" spans="4:15">
      <c r="I24" s="26" t="s">
        <v>81</v>
      </c>
      <c r="J24" s="350" t="s">
        <v>108</v>
      </c>
      <c r="M24" s="19"/>
      <c r="N24" s="19"/>
      <c r="O24" s="19"/>
    </row>
    <row r="25" spans="4:15">
      <c r="I25" s="42"/>
      <c r="J25" s="350" t="s">
        <v>109</v>
      </c>
    </row>
    <row r="26" spans="4:15">
      <c r="I26" s="26" t="s">
        <v>243</v>
      </c>
      <c r="J26" s="350" t="s">
        <v>110</v>
      </c>
    </row>
    <row r="27" spans="4:15">
      <c r="I27" s="26" t="s">
        <v>80</v>
      </c>
      <c r="J27" s="350" t="s">
        <v>111</v>
      </c>
    </row>
    <row r="28" spans="4:15">
      <c r="I28" s="42" t="s">
        <v>429</v>
      </c>
      <c r="J28" s="350" t="s">
        <v>112</v>
      </c>
    </row>
    <row r="29" spans="4:15">
      <c r="I29" s="42" t="s">
        <v>430</v>
      </c>
      <c r="J29" s="350" t="s">
        <v>113</v>
      </c>
    </row>
    <row r="30" spans="4:15">
      <c r="I30" s="42" t="s">
        <v>44</v>
      </c>
      <c r="J30" s="350" t="s">
        <v>114</v>
      </c>
    </row>
    <row r="31" spans="4:15">
      <c r="J31" s="350" t="s">
        <v>115</v>
      </c>
    </row>
    <row r="32" spans="4:15">
      <c r="J32" s="350" t="s">
        <v>116</v>
      </c>
    </row>
    <row r="33" spans="10:10">
      <c r="J33" s="350" t="s">
        <v>117</v>
      </c>
    </row>
    <row r="34" spans="10:10">
      <c r="J34" s="350" t="s">
        <v>118</v>
      </c>
    </row>
    <row r="35" spans="10:10">
      <c r="J35" s="350" t="s">
        <v>119</v>
      </c>
    </row>
    <row r="36" spans="10:10">
      <c r="J36" s="350" t="s">
        <v>119</v>
      </c>
    </row>
    <row r="37" spans="10:10">
      <c r="J37" s="350" t="s">
        <v>120</v>
      </c>
    </row>
    <row r="38" spans="10:10">
      <c r="J38" s="350" t="s">
        <v>121</v>
      </c>
    </row>
    <row r="39" spans="10:10">
      <c r="J39" s="350" t="s">
        <v>122</v>
      </c>
    </row>
    <row r="40" spans="10:10">
      <c r="J40" s="350" t="s">
        <v>123</v>
      </c>
    </row>
    <row r="41" spans="10:10">
      <c r="J41" s="350" t="s">
        <v>124</v>
      </c>
    </row>
    <row r="42" spans="10:10">
      <c r="J42" s="350" t="s">
        <v>125</v>
      </c>
    </row>
    <row r="43" spans="10:10">
      <c r="J43" s="350" t="s">
        <v>126</v>
      </c>
    </row>
    <row r="44" spans="10:10">
      <c r="J44" s="350" t="s">
        <v>127</v>
      </c>
    </row>
    <row r="45" spans="10:10">
      <c r="J45" s="350" t="s">
        <v>128</v>
      </c>
    </row>
    <row r="46" spans="10:10">
      <c r="J46" s="350" t="s">
        <v>129</v>
      </c>
    </row>
    <row r="47" spans="10:10">
      <c r="J47" s="350" t="s">
        <v>130</v>
      </c>
    </row>
    <row r="48" spans="10:10">
      <c r="J48" s="350" t="s">
        <v>131</v>
      </c>
    </row>
    <row r="49" spans="10:10">
      <c r="J49" s="350" t="s">
        <v>132</v>
      </c>
    </row>
    <row r="50" spans="10:10">
      <c r="J50" s="350" t="s">
        <v>133</v>
      </c>
    </row>
    <row r="51" spans="10:10">
      <c r="J51" s="350" t="s">
        <v>134</v>
      </c>
    </row>
    <row r="52" spans="10:10">
      <c r="J52" s="350" t="s">
        <v>135</v>
      </c>
    </row>
    <row r="53" spans="10:10">
      <c r="J53" s="350" t="s">
        <v>136</v>
      </c>
    </row>
    <row r="54" spans="10:10">
      <c r="J54" s="350" t="s">
        <v>137</v>
      </c>
    </row>
    <row r="55" spans="10:10">
      <c r="J55" s="350" t="s">
        <v>138</v>
      </c>
    </row>
    <row r="56" spans="10:10">
      <c r="J56" s="350" t="s">
        <v>139</v>
      </c>
    </row>
    <row r="57" spans="10:10">
      <c r="J57" s="350" t="s">
        <v>140</v>
      </c>
    </row>
    <row r="58" spans="10:10">
      <c r="J58" s="350" t="s">
        <v>141</v>
      </c>
    </row>
    <row r="59" spans="10:10">
      <c r="J59" s="350" t="s">
        <v>174</v>
      </c>
    </row>
    <row r="60" spans="10:10">
      <c r="J60" s="350" t="s">
        <v>142</v>
      </c>
    </row>
    <row r="61" spans="10:10">
      <c r="J61" s="350" t="s">
        <v>143</v>
      </c>
    </row>
    <row r="62" spans="10:10">
      <c r="J62" s="350" t="s">
        <v>144</v>
      </c>
    </row>
    <row r="63" spans="10:10">
      <c r="J63" s="350" t="s">
        <v>145</v>
      </c>
    </row>
    <row r="64" spans="10:10">
      <c r="J64" s="350" t="s">
        <v>146</v>
      </c>
    </row>
    <row r="65" spans="10:10">
      <c r="J65" s="350" t="s">
        <v>147</v>
      </c>
    </row>
    <row r="66" spans="10:10">
      <c r="J66" s="350" t="s">
        <v>148</v>
      </c>
    </row>
    <row r="67" spans="10:10">
      <c r="J67" s="350" t="s">
        <v>149</v>
      </c>
    </row>
    <row r="68" spans="10:10">
      <c r="J68" s="350" t="s">
        <v>150</v>
      </c>
    </row>
    <row r="69" spans="10:10">
      <c r="J69" s="350" t="s">
        <v>151</v>
      </c>
    </row>
    <row r="70" spans="10:10">
      <c r="J70" s="350" t="s">
        <v>152</v>
      </c>
    </row>
    <row r="71" spans="10:10">
      <c r="J71" s="350" t="s">
        <v>153</v>
      </c>
    </row>
    <row r="72" spans="10:10">
      <c r="J72" s="350" t="s">
        <v>154</v>
      </c>
    </row>
    <row r="73" spans="10:10">
      <c r="J73" s="350" t="s">
        <v>155</v>
      </c>
    </row>
    <row r="74" spans="10:10">
      <c r="J74" s="350" t="s">
        <v>156</v>
      </c>
    </row>
    <row r="75" spans="10:10">
      <c r="J75" s="350" t="s">
        <v>157</v>
      </c>
    </row>
    <row r="76" spans="10:10">
      <c r="J76" s="350" t="s">
        <v>158</v>
      </c>
    </row>
    <row r="77" spans="10:10">
      <c r="J77" s="350" t="s">
        <v>159</v>
      </c>
    </row>
    <row r="78" spans="10:10">
      <c r="J78" s="350" t="s">
        <v>160</v>
      </c>
    </row>
    <row r="79" spans="10:10">
      <c r="J79" s="350" t="s">
        <v>161</v>
      </c>
    </row>
    <row r="80" spans="10:10">
      <c r="J80" s="350" t="s">
        <v>162</v>
      </c>
    </row>
    <row r="81" spans="10:10">
      <c r="J81" s="350" t="s">
        <v>163</v>
      </c>
    </row>
    <row r="82" spans="10:10">
      <c r="J82" s="350" t="s">
        <v>164</v>
      </c>
    </row>
    <row r="83" spans="10:10">
      <c r="J83" s="350" t="s">
        <v>165</v>
      </c>
    </row>
    <row r="84" spans="10:10">
      <c r="J84" s="350" t="s">
        <v>166</v>
      </c>
    </row>
    <row r="85" spans="10:10">
      <c r="J85" s="350" t="s">
        <v>167</v>
      </c>
    </row>
    <row r="86" spans="10:10">
      <c r="J86" s="350" t="s">
        <v>168</v>
      </c>
    </row>
    <row r="87" spans="10:10">
      <c r="J87" s="350" t="s">
        <v>169</v>
      </c>
    </row>
    <row r="88" spans="10:10">
      <c r="J88" s="350" t="s">
        <v>170</v>
      </c>
    </row>
    <row r="89" spans="10:10">
      <c r="J89" s="350" t="s">
        <v>171</v>
      </c>
    </row>
    <row r="90" spans="10:10">
      <c r="J90" s="350" t="s">
        <v>172</v>
      </c>
    </row>
    <row r="91" spans="10:10">
      <c r="J91" s="350" t="s">
        <v>173</v>
      </c>
    </row>
    <row r="92" spans="10:10">
      <c r="J92" s="350" t="s">
        <v>175</v>
      </c>
    </row>
    <row r="93" spans="10:10">
      <c r="J93" s="350" t="s">
        <v>176</v>
      </c>
    </row>
    <row r="94" spans="10:10">
      <c r="J94" s="350" t="s">
        <v>177</v>
      </c>
    </row>
    <row r="95" spans="10:10">
      <c r="J95" s="350" t="s">
        <v>178</v>
      </c>
    </row>
    <row r="96" spans="10:10">
      <c r="J96" s="350" t="s">
        <v>179</v>
      </c>
    </row>
    <row r="97" spans="10:10">
      <c r="J97" s="350" t="s">
        <v>180</v>
      </c>
    </row>
    <row r="98" spans="10:10">
      <c r="J98" s="350" t="s">
        <v>181</v>
      </c>
    </row>
    <row r="99" spans="10:10">
      <c r="J99" s="350" t="s">
        <v>182</v>
      </c>
    </row>
    <row r="100" spans="10:10">
      <c r="J100" s="350" t="s">
        <v>183</v>
      </c>
    </row>
    <row r="101" spans="10:10">
      <c r="J101" s="350" t="s">
        <v>184</v>
      </c>
    </row>
    <row r="102" spans="10:10">
      <c r="J102" s="350" t="s">
        <v>185</v>
      </c>
    </row>
    <row r="103" spans="10:10">
      <c r="J103" s="350" t="s">
        <v>186</v>
      </c>
    </row>
    <row r="104" spans="10:10">
      <c r="J104" s="350" t="s">
        <v>187</v>
      </c>
    </row>
    <row r="105" spans="10:10">
      <c r="J105" s="350" t="s">
        <v>188</v>
      </c>
    </row>
    <row r="106" spans="10:10">
      <c r="J106" s="350" t="s">
        <v>189</v>
      </c>
    </row>
    <row r="107" spans="10:10">
      <c r="J107" s="350" t="s">
        <v>190</v>
      </c>
    </row>
    <row r="108" spans="10:10">
      <c r="J108" s="350" t="s">
        <v>191</v>
      </c>
    </row>
    <row r="109" spans="10:10">
      <c r="J109" s="350" t="s">
        <v>192</v>
      </c>
    </row>
    <row r="110" spans="10:10">
      <c r="J110" s="350" t="s">
        <v>193</v>
      </c>
    </row>
    <row r="111" spans="10:10">
      <c r="J111" s="350" t="s">
        <v>194</v>
      </c>
    </row>
    <row r="112" spans="10:10">
      <c r="J112" s="350" t="s">
        <v>195</v>
      </c>
    </row>
    <row r="113" spans="10:10">
      <c r="J113" s="350" t="s">
        <v>196</v>
      </c>
    </row>
    <row r="114" spans="10:10">
      <c r="J114" s="350" t="s">
        <v>197</v>
      </c>
    </row>
    <row r="115" spans="10:10">
      <c r="J115" s="350" t="s">
        <v>198</v>
      </c>
    </row>
    <row r="116" spans="10:10">
      <c r="J116" s="350" t="s">
        <v>199</v>
      </c>
    </row>
    <row r="117" spans="10:10">
      <c r="J117" s="350" t="s">
        <v>200</v>
      </c>
    </row>
    <row r="118" spans="10:10">
      <c r="J118" s="350" t="s">
        <v>201</v>
      </c>
    </row>
    <row r="119" spans="10:10">
      <c r="J119" s="350" t="s">
        <v>202</v>
      </c>
    </row>
    <row r="120" spans="10:10">
      <c r="J120" s="350" t="s">
        <v>203</v>
      </c>
    </row>
    <row r="121" spans="10:10">
      <c r="J121" s="350" t="s">
        <v>204</v>
      </c>
    </row>
    <row r="122" spans="10:10">
      <c r="J122" s="350" t="s">
        <v>205</v>
      </c>
    </row>
    <row r="123" spans="10:10">
      <c r="J123" s="350" t="s">
        <v>206</v>
      </c>
    </row>
    <row r="124" spans="10:10">
      <c r="J124" s="350" t="s">
        <v>207</v>
      </c>
    </row>
    <row r="125" spans="10:10">
      <c r="J125" s="350" t="s">
        <v>208</v>
      </c>
    </row>
    <row r="126" spans="10:10">
      <c r="J126" s="350" t="s">
        <v>209</v>
      </c>
    </row>
    <row r="127" spans="10:10">
      <c r="J127" s="350" t="s">
        <v>210</v>
      </c>
    </row>
    <row r="128" spans="10:10">
      <c r="J128" s="350" t="s">
        <v>211</v>
      </c>
    </row>
    <row r="129" spans="10:10">
      <c r="J129" s="350" t="s">
        <v>212</v>
      </c>
    </row>
    <row r="130" spans="10:10">
      <c r="J130" s="350" t="s">
        <v>213</v>
      </c>
    </row>
    <row r="131" spans="10:10">
      <c r="J131" s="350" t="s">
        <v>214</v>
      </c>
    </row>
    <row r="132" spans="10:10">
      <c r="J132" s="350" t="s">
        <v>215</v>
      </c>
    </row>
    <row r="133" spans="10:10">
      <c r="J133" s="350" t="s">
        <v>216</v>
      </c>
    </row>
    <row r="134" spans="10:10">
      <c r="J134" s="350" t="s">
        <v>217</v>
      </c>
    </row>
    <row r="135" spans="10:10">
      <c r="J135" s="350" t="s">
        <v>218</v>
      </c>
    </row>
    <row r="136" spans="10:10">
      <c r="J136" s="350" t="s">
        <v>219</v>
      </c>
    </row>
    <row r="137" spans="10:10">
      <c r="J137" s="350" t="s">
        <v>220</v>
      </c>
    </row>
    <row r="138" spans="10:10">
      <c r="J138" s="350" t="s">
        <v>221</v>
      </c>
    </row>
    <row r="139" spans="10:10">
      <c r="J139" s="350" t="s">
        <v>222</v>
      </c>
    </row>
    <row r="140" spans="10:10">
      <c r="J140" s="350" t="s">
        <v>223</v>
      </c>
    </row>
    <row r="141" spans="10:10">
      <c r="J141" s="350" t="s">
        <v>224</v>
      </c>
    </row>
    <row r="142" spans="10:10">
      <c r="J142" s="350" t="s">
        <v>225</v>
      </c>
    </row>
    <row r="143" spans="10:10">
      <c r="J143" s="350" t="s">
        <v>226</v>
      </c>
    </row>
    <row r="144" spans="10:10">
      <c r="J144" s="334"/>
    </row>
  </sheetData>
  <mergeCells count="2">
    <mergeCell ref="B3:H3"/>
    <mergeCell ref="B6:H6"/>
  </mergeCells>
  <phoneticPr fontId="31" type="noConversion"/>
  <dataValidations count="1">
    <dataValidation type="list" allowBlank="1" showInputMessage="1" showErrorMessage="1" sqref="M28">
      <formula1>$J$10:$J$143</formula1>
    </dataValidation>
  </dataValidations>
  <pageMargins left="0.7" right="0.7" top="0.75" bottom="0.75" header="0.3" footer="0.3"/>
  <pageSetup orientation="landscape" horizontalDpi="4294967293" r:id="rId1"/>
  <headerFooter>
    <oddFooter>&amp;L&amp;"Calibri,Italic"&amp;8&amp;F: &amp;A</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zoomScaleNormal="100" workbookViewId="0">
      <selection activeCell="N19" sqref="N19"/>
    </sheetView>
  </sheetViews>
  <sheetFormatPr defaultRowHeight="15"/>
  <sheetData>
    <row r="1" spans="1:2">
      <c r="A1" s="376" t="s">
        <v>284</v>
      </c>
      <c r="B1" t="s">
        <v>285</v>
      </c>
    </row>
    <row r="2" spans="1:2">
      <c r="A2" s="376" t="s">
        <v>286</v>
      </c>
      <c r="B2" t="s">
        <v>287</v>
      </c>
    </row>
    <row r="3" spans="1:2">
      <c r="A3" s="376" t="s">
        <v>288</v>
      </c>
      <c r="B3" t="s">
        <v>289</v>
      </c>
    </row>
    <row r="4" spans="1:2">
      <c r="A4" s="376" t="s">
        <v>290</v>
      </c>
      <c r="B4" t="s">
        <v>291</v>
      </c>
    </row>
    <row r="5" spans="1:2">
      <c r="A5" s="376" t="s">
        <v>292</v>
      </c>
      <c r="B5" t="s">
        <v>293</v>
      </c>
    </row>
    <row r="6" spans="1:2">
      <c r="A6" s="376" t="s">
        <v>294</v>
      </c>
      <c r="B6" t="s">
        <v>295</v>
      </c>
    </row>
    <row r="7" spans="1:2">
      <c r="A7" s="376" t="s">
        <v>296</v>
      </c>
      <c r="B7" t="s">
        <v>297</v>
      </c>
    </row>
    <row r="8" spans="1:2">
      <c r="A8" s="376" t="s">
        <v>298</v>
      </c>
      <c r="B8" t="s">
        <v>299</v>
      </c>
    </row>
    <row r="9" spans="1:2">
      <c r="A9" s="376" t="s">
        <v>300</v>
      </c>
      <c r="B9" t="s">
        <v>311</v>
      </c>
    </row>
    <row r="10" spans="1:2">
      <c r="A10" s="376" t="s">
        <v>301</v>
      </c>
      <c r="B10" t="s">
        <v>302</v>
      </c>
    </row>
    <row r="11" spans="1:2">
      <c r="A11" s="376" t="s">
        <v>303</v>
      </c>
      <c r="B11" t="s">
        <v>304</v>
      </c>
    </row>
    <row r="12" spans="1:2">
      <c r="A12" s="376" t="s">
        <v>265</v>
      </c>
      <c r="B12" t="s">
        <v>305</v>
      </c>
    </row>
    <row r="13" spans="1:2">
      <c r="A13" s="376" t="s">
        <v>306</v>
      </c>
      <c r="B13" t="s">
        <v>307</v>
      </c>
    </row>
    <row r="14" spans="1:2">
      <c r="A14" s="376" t="s">
        <v>308</v>
      </c>
      <c r="B14" t="s">
        <v>309</v>
      </c>
    </row>
    <row r="15" spans="1:2">
      <c r="A15" s="376" t="s">
        <v>310</v>
      </c>
      <c r="B15" t="s">
        <v>312</v>
      </c>
    </row>
  </sheetData>
  <phoneticPr fontId="3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L31"/>
  <sheetViews>
    <sheetView workbookViewId="0">
      <selection activeCell="D14" sqref="D14"/>
    </sheetView>
  </sheetViews>
  <sheetFormatPr defaultRowHeight="15"/>
  <cols>
    <col min="2" max="2" width="32.28515625" style="430" customWidth="1"/>
    <col min="3" max="3" width="11.28515625" customWidth="1"/>
    <col min="4" max="4" width="14.7109375" customWidth="1"/>
    <col min="6" max="6" width="14" customWidth="1"/>
    <col min="7" max="7" width="11.5703125" customWidth="1"/>
    <col min="9" max="9" width="27.28515625" customWidth="1"/>
    <col min="11" max="11" width="12" customWidth="1"/>
  </cols>
  <sheetData>
    <row r="3" spans="2:12" ht="23.25">
      <c r="B3" s="427" t="s">
        <v>434</v>
      </c>
      <c r="C3" s="325">
        <v>196425</v>
      </c>
      <c r="D3" s="328">
        <v>10086.190000000002</v>
      </c>
      <c r="I3" s="432"/>
      <c r="J3" s="433"/>
      <c r="K3" s="433"/>
      <c r="L3" s="433"/>
    </row>
    <row r="4" spans="2:12" ht="34.5">
      <c r="B4" s="427" t="s">
        <v>435</v>
      </c>
      <c r="C4" s="325">
        <v>2920215</v>
      </c>
      <c r="D4" s="328">
        <v>1283202.9400000002</v>
      </c>
      <c r="I4" s="434"/>
      <c r="J4" s="435"/>
      <c r="K4" s="435"/>
      <c r="L4" s="435"/>
    </row>
    <row r="5" spans="2:12">
      <c r="B5" s="428" t="s">
        <v>436</v>
      </c>
      <c r="C5" s="326">
        <v>343499</v>
      </c>
      <c r="D5" s="328">
        <v>304251.71999999997</v>
      </c>
    </row>
    <row r="6" spans="2:12" ht="15.75" thickBot="1">
      <c r="B6" s="429" t="s">
        <v>343</v>
      </c>
      <c r="C6" s="331">
        <f>SUM(C3:C5)</f>
        <v>3460139</v>
      </c>
      <c r="D6" s="332">
        <f>SUM(D3:D5)</f>
        <v>1597540.85</v>
      </c>
      <c r="I6" s="438"/>
      <c r="L6" s="439"/>
    </row>
    <row r="7" spans="2:12" ht="57">
      <c r="I7" s="436" t="s">
        <v>443</v>
      </c>
      <c r="L7" s="437"/>
    </row>
    <row r="8" spans="2:12" ht="34.5">
      <c r="I8" s="438" t="s">
        <v>444</v>
      </c>
      <c r="L8" s="443"/>
    </row>
    <row r="9" spans="2:12">
      <c r="I9" s="438" t="s">
        <v>445</v>
      </c>
      <c r="L9" s="439"/>
    </row>
    <row r="10" spans="2:12" ht="15.75" thickBot="1">
      <c r="B10" s="433"/>
      <c r="C10" s="42" t="s">
        <v>448</v>
      </c>
      <c r="D10" s="42" t="s">
        <v>449</v>
      </c>
      <c r="E10" s="42" t="s">
        <v>446</v>
      </c>
      <c r="F10" s="42" t="s">
        <v>447</v>
      </c>
      <c r="G10" s="42"/>
      <c r="I10" s="440"/>
      <c r="J10" s="441">
        <f>SUM(J6:J9)</f>
        <v>0</v>
      </c>
      <c r="K10" s="441">
        <f>SUM(K6:K9)</f>
        <v>0</v>
      </c>
      <c r="L10" s="442"/>
    </row>
    <row r="11" spans="2:12" ht="26.25">
      <c r="B11" s="449" t="s">
        <v>434</v>
      </c>
      <c r="C11" s="445">
        <v>78211</v>
      </c>
      <c r="D11" s="446">
        <f>445269.08+4207.73</f>
        <v>449476.81</v>
      </c>
      <c r="E11" s="447">
        <v>554706</v>
      </c>
      <c r="F11" s="447">
        <v>459562.80000000005</v>
      </c>
      <c r="G11" s="448"/>
    </row>
    <row r="12" spans="2:12" ht="39">
      <c r="B12" s="449" t="s">
        <v>435</v>
      </c>
      <c r="C12" s="445">
        <v>797425.72399999993</v>
      </c>
      <c r="D12" s="446">
        <f>1328985.16+10597.9</f>
        <v>1339583.0599999998</v>
      </c>
      <c r="E12" s="447">
        <v>4906100</v>
      </c>
      <c r="F12" s="447">
        <v>2622785.89</v>
      </c>
      <c r="G12" s="448"/>
    </row>
    <row r="13" spans="2:12">
      <c r="B13" s="450" t="s">
        <v>436</v>
      </c>
      <c r="C13" s="446">
        <v>282670.70082999999</v>
      </c>
      <c r="D13" s="446">
        <f>116992.65-1717</f>
        <v>115275.65</v>
      </c>
      <c r="E13" s="447">
        <v>659696</v>
      </c>
      <c r="F13" s="447">
        <v>419527.37</v>
      </c>
      <c r="G13" s="448"/>
    </row>
    <row r="14" spans="2:12">
      <c r="B14" s="451" t="s">
        <v>343</v>
      </c>
      <c r="C14" s="452">
        <f>SUM(C11:C13)</f>
        <v>1158307.4248299999</v>
      </c>
      <c r="D14" s="452">
        <f>SUM(D11:D13)</f>
        <v>1904335.5199999998</v>
      </c>
      <c r="E14" s="453">
        <f>SUM(E11:E13)</f>
        <v>6120502</v>
      </c>
      <c r="F14" s="453">
        <f>SUM(F11:F13)</f>
        <v>3501876.0600000005</v>
      </c>
      <c r="G14" s="453"/>
    </row>
    <row r="17" spans="2:9">
      <c r="D17" s="444"/>
    </row>
    <row r="18" spans="2:9">
      <c r="B18" s="430" t="s">
        <v>450</v>
      </c>
      <c r="C18">
        <v>1854771.0908137045</v>
      </c>
      <c r="D18">
        <v>1486069.9447738212</v>
      </c>
      <c r="E18">
        <f>SUM(C18:D18)</f>
        <v>3340841.0355875259</v>
      </c>
      <c r="F18">
        <v>1515782.6800000002</v>
      </c>
      <c r="G18">
        <f>F18-D18</f>
        <v>29712.735226179007</v>
      </c>
    </row>
    <row r="19" spans="2:9">
      <c r="B19" s="430" t="s">
        <v>451</v>
      </c>
      <c r="C19">
        <v>64356.800000000003</v>
      </c>
      <c r="D19">
        <v>96678.23</v>
      </c>
      <c r="E19">
        <f t="shared" ref="E19:E20" si="0">SUM(C19:D19)</f>
        <v>161035.03</v>
      </c>
      <c r="F19">
        <v>87839.17</v>
      </c>
      <c r="G19">
        <f>F19-D19</f>
        <v>-8839.0599999999977</v>
      </c>
    </row>
    <row r="20" spans="2:9">
      <c r="B20" s="430" t="s">
        <v>452</v>
      </c>
      <c r="C20">
        <v>1919127.8908137046</v>
      </c>
      <c r="D20">
        <v>1582748.1747738211</v>
      </c>
      <c r="E20">
        <f t="shared" si="0"/>
        <v>3501876.0655875257</v>
      </c>
      <c r="F20">
        <f>SUM(F18:F19)</f>
        <v>1603621.85</v>
      </c>
    </row>
    <row r="21" spans="2:9">
      <c r="D21">
        <v>1603622</v>
      </c>
    </row>
    <row r="22" spans="2:9">
      <c r="D22" s="454">
        <f>D21-D20</f>
        <v>20873.825226178858</v>
      </c>
      <c r="F22" s="444">
        <f>D14+F20</f>
        <v>3507957.37</v>
      </c>
    </row>
    <row r="25" spans="2:9" ht="45">
      <c r="E25" s="431" t="s">
        <v>453</v>
      </c>
      <c r="F25" t="s">
        <v>454</v>
      </c>
      <c r="H25" t="s">
        <v>455</v>
      </c>
    </row>
    <row r="26" spans="2:9">
      <c r="B26" s="430" t="s">
        <v>325</v>
      </c>
      <c r="C26">
        <v>5365504</v>
      </c>
      <c r="D26">
        <v>4274978</v>
      </c>
      <c r="E26">
        <v>9640482</v>
      </c>
      <c r="F26">
        <v>5365504</v>
      </c>
      <c r="G26">
        <f>E26-F26</f>
        <v>4274978</v>
      </c>
      <c r="H26">
        <v>4274978</v>
      </c>
    </row>
    <row r="27" spans="2:9">
      <c r="B27" s="430" t="s">
        <v>326</v>
      </c>
      <c r="C27">
        <v>2778659</v>
      </c>
      <c r="D27">
        <v>1515782.6</v>
      </c>
      <c r="E27">
        <v>4302570</v>
      </c>
      <c r="F27">
        <v>2778659</v>
      </c>
      <c r="G27">
        <f t="shared" ref="G27:G28" si="1">E27-F27</f>
        <v>1523911</v>
      </c>
      <c r="H27">
        <v>1515783</v>
      </c>
      <c r="I27">
        <f>E27-H27</f>
        <v>2786787</v>
      </c>
    </row>
    <row r="28" spans="2:9">
      <c r="B28" s="430" t="s">
        <v>327</v>
      </c>
      <c r="C28">
        <v>146899</v>
      </c>
      <c r="D28">
        <v>87839</v>
      </c>
      <c r="E28">
        <v>228574</v>
      </c>
      <c r="F28">
        <v>146899</v>
      </c>
      <c r="G28">
        <f t="shared" si="1"/>
        <v>81675</v>
      </c>
      <c r="H28">
        <v>87839</v>
      </c>
      <c r="I28">
        <f>E28-H28</f>
        <v>140735</v>
      </c>
    </row>
    <row r="29" spans="2:9">
      <c r="B29" s="430" t="s">
        <v>355</v>
      </c>
      <c r="C29">
        <v>127777.84</v>
      </c>
      <c r="D29">
        <v>93968.860000000015</v>
      </c>
      <c r="E29">
        <v>221747</v>
      </c>
      <c r="F29">
        <v>127777.84</v>
      </c>
      <c r="G29">
        <f>E29-H29</f>
        <v>140735</v>
      </c>
      <c r="H29">
        <v>81012</v>
      </c>
    </row>
    <row r="31" spans="2:9">
      <c r="G31">
        <f>G29-F29</f>
        <v>12957.160000000003</v>
      </c>
    </row>
  </sheetData>
  <pageMargins left="0.7" right="0.7" top="0.75" bottom="0.75" header="0.3" footer="0.3"/>
  <pageSetup paperSize="9" orientation="portrait" verticalDpi="0"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r xmlns="f127e3a1-6a43-4b35-8211-dfdf2a8cacea"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78DFA6C9-3F96-4413-B912-D348D4E4188B}">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schemas.microsoft.com/office/2006/documentManagement/types"/>
    <ds:schemaRef ds:uri="f127e3a1-6a43-4b35-8211-dfdf2a8cacea"/>
    <ds:schemaRef ds:uri="http://www.w3.org/XML/1998/namespace"/>
    <ds:schemaRef ds:uri="http://purl.org/dc/dcmitype/"/>
    <ds:schemaRef ds:uri="http://schemas.microsoft.com/office/infopath/2007/PartnerControls"/>
  </ds:schemaRefs>
</ds:datastoreItem>
</file>

<file path=customXml/itemProps2.xml><?xml version="1.0" encoding="utf-8"?>
<ds:datastoreItem xmlns:ds="http://schemas.openxmlformats.org/officeDocument/2006/customXml" ds:itemID="{DD02EAF0-2AA9-4A84-A04C-8376A13F02F4}">
  <ds:schemaRefs>
    <ds:schemaRef ds:uri="http://schemas.microsoft.com/sharepoint/v3/contenttype/forms"/>
  </ds:schemaRefs>
</ds:datastoreItem>
</file>

<file path=customXml/itemProps3.xml><?xml version="1.0" encoding="utf-8"?>
<ds:datastoreItem xmlns:ds="http://schemas.openxmlformats.org/officeDocument/2006/customXml" ds:itemID="{FCD7FC6D-C8A1-4CF9-9C6D-60A318F439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Листы</vt:lpstr>
      </vt:variant>
      <vt:variant>
        <vt:i4>12</vt:i4>
      </vt:variant>
      <vt:variant>
        <vt:lpstr>Именованные диапазоны</vt:lpstr>
      </vt:variant>
      <vt:variant>
        <vt:i4>23</vt:i4>
      </vt:variant>
    </vt:vector>
  </HeadingPairs>
  <TitlesOfParts>
    <vt:vector size="35" baseType="lpstr">
      <vt:lpstr>Меню</vt:lpstr>
      <vt:lpstr>Показатели</vt:lpstr>
      <vt:lpstr>Ввод данных</vt:lpstr>
      <vt:lpstr>Сведения о гранте</vt:lpstr>
      <vt:lpstr>Финансирование</vt:lpstr>
      <vt:lpstr>Управление</vt:lpstr>
      <vt:lpstr>Программа</vt:lpstr>
      <vt:lpstr>Рекомендации</vt:lpstr>
      <vt:lpstr>Действия</vt:lpstr>
      <vt:lpstr>Установки</vt:lpstr>
      <vt:lpstr>Акронимы</vt:lpstr>
      <vt:lpstr>Лист1</vt:lpstr>
      <vt:lpstr>Component</vt:lpstr>
      <vt:lpstr>Countries</vt:lpstr>
      <vt:lpstr>Currency</vt:lpstr>
      <vt:lpstr>LFA</vt:lpstr>
      <vt:lpstr>Medicaments</vt:lpstr>
      <vt:lpstr>PERIOD</vt:lpstr>
      <vt:lpstr>Phase</vt:lpstr>
      <vt:lpstr>PrintA</vt:lpstr>
      <vt:lpstr>PrintDataF</vt:lpstr>
      <vt:lpstr>PrintDataM</vt:lpstr>
      <vt:lpstr>PrintF</vt:lpstr>
      <vt:lpstr>PrintGD</vt:lpstr>
      <vt:lpstr>Действия!PrintM</vt:lpstr>
      <vt:lpstr>PrintM</vt:lpstr>
      <vt:lpstr>PrintP</vt:lpstr>
      <vt:lpstr>PrintR</vt:lpstr>
      <vt:lpstr>Rating</vt:lpstr>
      <vt:lpstr>Round</vt:lpstr>
      <vt:lpstr>мва</vt:lpstr>
      <vt:lpstr>Действия!Область_печати</vt:lpstr>
      <vt:lpstr>Программа!Область_печати</vt:lpstr>
      <vt:lpstr>Управление!Область_печати</vt:lpstr>
      <vt:lpstr>Финансирование!Область_печати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CCM_Generic_Dashboard_ru</dc:title>
  <dc:subject>&amp;lt;p&amp;gt;Акронимы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  PrintM  PrintM  PrintP  PrintR  Rating  Round       Введите финансовые д&amp;lt;/p&amp;gt;</dc:subject>
  <dc:creator>Genc Kastrati</dc:creator>
  <dc:description>&amp;lt;p&amp;gt;Акронимы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  PrintM  PrintM  PrintP  PrintR  Rating  Round       Введите финансовые д&amp;lt;/p&amp;gt;</dc:description>
  <cp:lastModifiedBy>Meerim Bolotbaeva</cp:lastModifiedBy>
  <cp:lastPrinted>2013-09-18T04:23:50Z</cp:lastPrinted>
  <dcterms:created xsi:type="dcterms:W3CDTF">2008-11-20T16:06:13Z</dcterms:created>
  <dcterms:modified xsi:type="dcterms:W3CDTF">2018-07-04T05:46:33Z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SubtType">
    <vt:lpwstr/>
  </property>
  <property fmtid="{D5CDD505-2E9C-101B-9397-08002B2CF9AE}" pid="6" name="gfGrant">
    <vt:lpwstr/>
  </property>
  <property fmtid="{D5CDD505-2E9C-101B-9397-08002B2CF9AE}" pid="7" name="GrantDocType">
    <vt:lpwstr/>
  </property>
  <property fmtid="{D5CDD505-2E9C-101B-9397-08002B2CF9AE}" pid="8" name="IsFinal">
    <vt:lpwstr>NO</vt:lpwstr>
  </property>
  <property fmtid="{D5CDD505-2E9C-101B-9397-08002B2CF9AE}" pid="9" name="EktContentLanguage">
    <vt:i4>1033</vt:i4>
  </property>
  <property fmtid="{D5CDD505-2E9C-101B-9397-08002B2CF9AE}" pid="10" name="EktQuickLink">
    <vt:lpwstr>DownloadAsset.aspx?id=10410</vt:lpwstr>
  </property>
  <property fmtid="{D5CDD505-2E9C-101B-9397-08002B2CF9AE}" pid="11" name="EktContentType">
    <vt:i4>101</vt:i4>
  </property>
  <property fmtid="{D5CDD505-2E9C-101B-9397-08002B2CF9AE}" pid="12" name="EktContentSubType">
    <vt:i4>0</vt:i4>
  </property>
  <property fmtid="{D5CDD505-2E9C-101B-9397-08002B2CF9AE}" pid="13" name="EktFolderName">
    <vt:lpwstr/>
  </property>
  <property fmtid="{D5CDD505-2E9C-101B-9397-08002B2CF9AE}" pid="14" name="EktCmsPath">
    <vt:lpwstr>&amp;lt;p&amp;gt;Акронимы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PrintGD</vt:lpwstr>
  </property>
  <property fmtid="{D5CDD505-2E9C-101B-9397-08002B2CF9AE}" pid="15" name="EktExpiryType">
    <vt:i4>1</vt:i4>
  </property>
  <property fmtid="{D5CDD505-2E9C-101B-9397-08002B2CF9AE}" pid="16" name="EktDateCreated">
    <vt:filetime>2011-06-15T08:55:33Z</vt:filetime>
  </property>
  <property fmtid="{D5CDD505-2E9C-101B-9397-08002B2CF9AE}" pid="17" name="EktDateModified">
    <vt:filetime>2011-06-15T08:55:40Z</vt:filetime>
  </property>
  <property fmtid="{D5CDD505-2E9C-101B-9397-08002B2CF9AE}" pid="18" name="EktTaxCategory">
    <vt:lpwstr> #eksep# \Navigation\documents\ccm #eksep# </vt:lpwstr>
  </property>
  <property fmtid="{D5CDD505-2E9C-101B-9397-08002B2CF9AE}" pid="19" name="EktDisabledTaxCategory">
    <vt:lpwstr/>
  </property>
  <property fmtid="{D5CDD505-2E9C-101B-9397-08002B2CF9AE}" pid="20" name="EktCmsSize">
    <vt:i4>883200</vt:i4>
  </property>
  <property fmtid="{D5CDD505-2E9C-101B-9397-08002B2CF9AE}" pid="21" name="EktSearchable">
    <vt:i4>1</vt:i4>
  </property>
  <property fmtid="{D5CDD505-2E9C-101B-9397-08002B2CF9AE}" pid="22" name="EktEDescription">
    <vt:lpwstr>Summary &amp;lt;p&amp;gt;Акронимы  Установки  Действия  Рекомендации  Программа  Управление  Финансирование  Сведения о гранте  Ввод данных  Показатели  Меню  Component  Countries  Currency  LFA  Medicaments  PERIOD  Phase  PrintA  PrintDataF  PrintDataM  PrintF </vt:lpwstr>
  </property>
  <property fmtid="{D5CDD505-2E9C-101B-9397-08002B2CF9AE}" pid="23" name="EktFile_Size">
    <vt:lpwstr>850 KB</vt:lpwstr>
  </property>
  <property fmtid="{D5CDD505-2E9C-101B-9397-08002B2CF9AE}" pid="24" name="EktFile_Type">
    <vt:lpwstr>XLS</vt:lpwstr>
  </property>
  <property fmtid="{D5CDD505-2E9C-101B-9397-08002B2CF9AE}" pid="25" name="ekttaxonomyenabled">
    <vt:i4>1</vt:i4>
  </property>
</Properties>
</file>