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harts/chart5.xml" ContentType="application/vnd.openxmlformats-officedocument.drawingml.chart+xml"/>
  <Override PartName="/xl/charts/style2.xml" ContentType="application/vnd.ms-office.chartstyle+xml"/>
  <Override PartName="/xl/charts/colors2.xml" ContentType="application/vnd.ms-office.chartcolorstyle+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5.xml" ContentType="application/vnd.ms-office.chartstyle+xml"/>
  <Override PartName="/xl/charts/colors5.xml" ContentType="application/vnd.ms-office.chartcolorstyle+xml"/>
  <Override PartName="/xl/charts/chart10.xml" ContentType="application/vnd.openxmlformats-officedocument.drawingml.chart+xml"/>
  <Override PartName="/xl/charts/style6.xml" ContentType="application/vnd.ms-office.chartstyle+xml"/>
  <Override PartName="/xl/charts/colors6.xml" ContentType="application/vnd.ms-office.chartcolorstyle+xml"/>
  <Override PartName="/xl/charts/chart11.xml" ContentType="application/vnd.openxmlformats-officedocument.drawingml.chart+xml"/>
  <Override PartName="/xl/charts/style7.xml" ContentType="application/vnd.ms-office.chartstyle+xml"/>
  <Override PartName="/xl/charts/colors7.xml" ContentType="application/vnd.ms-office.chartcolorstyle+xml"/>
  <Override PartName="/xl/charts/chart12.xml" ContentType="application/vnd.openxmlformats-officedocument.drawingml.chart+xml"/>
  <Override PartName="/xl/charts/style8.xml" ContentType="application/vnd.ms-office.chartstyle+xml"/>
  <Override PartName="/xl/charts/colors8.xml" ContentType="application/vnd.ms-office.chartcolorstyle+xml"/>
  <Override PartName="/xl/charts/chart13.xml" ContentType="application/vnd.openxmlformats-officedocument.drawingml.chart+xml"/>
  <Override PartName="/xl/charts/style9.xml" ContentType="application/vnd.ms-office.chartstyle+xml"/>
  <Override PartName="/xl/charts/colors9.xml" ContentType="application/vnd.ms-office.chartcolorstyle+xml"/>
  <Override PartName="/xl/charts/chart14.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8.xml" ContentType="application/vnd.openxmlformats-officedocument.drawing+xml"/>
  <Override PartName="/xl/drawings/drawing9.xml" ContentType="application/vnd.openxmlformats-officedocument.drawing+xml"/>
  <Override PartName="/xl/charts/chart15.xml" ContentType="application/vnd.openxmlformats-officedocument.drawingml.chart+xml"/>
  <Override PartName="/xl/drawings/drawing10.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CCM\Dashboard\HIV-TB\"/>
    </mc:Choice>
  </mc:AlternateContent>
  <bookViews>
    <workbookView xWindow="-15" yWindow="1545" windowWidth="15600" windowHeight="4410" activeTab="6"/>
  </bookViews>
  <sheets>
    <sheet name="Меню" sheetId="1" r:id="rId1"/>
    <sheet name="Показатели" sheetId="45" r:id="rId2"/>
    <sheet name="Ввод данных" sheetId="29" r:id="rId3"/>
    <sheet name="Сведения о гранте" sheetId="27" r:id="rId4"/>
    <sheet name="Финансирование" sheetId="30" r:id="rId5"/>
    <sheet name="Управление" sheetId="35" r:id="rId6"/>
    <sheet name="Программа" sheetId="37" r:id="rId7"/>
    <sheet name="Рекомендации" sheetId="42" r:id="rId8"/>
    <sheet name="Действия" sheetId="39" r:id="rId9"/>
    <sheet name="Установки" sheetId="32" state="hidden" r:id="rId10"/>
    <sheet name="Акронимы" sheetId="46" state="hidden" r:id="rId11"/>
    <sheet name="Лист1" sheetId="47" r:id="rId12"/>
  </sheets>
  <externalReferences>
    <externalReference r:id="rId13"/>
    <externalReference r:id="rId14"/>
  </externalReferences>
  <definedNames>
    <definedName name="Component">Установки!$B$9:$B$14</definedName>
    <definedName name="Countries">Установки!$J$9:$J$143</definedName>
    <definedName name="Currency">Установки!$C$9:$C$11</definedName>
    <definedName name="LFA">Установки!$H$9:$H$22</definedName>
    <definedName name="Medicaments">Установки!$I$9:$I$30</definedName>
    <definedName name="PERIOD">Установки!$F$9:$F$21</definedName>
    <definedName name="Phase">Установки!$E$9:$E$13</definedName>
    <definedName name="PrintA">Действия!$A$2:$L$34</definedName>
    <definedName name="PrintDataF">'Ввод данных'!$A$25:$I$74</definedName>
    <definedName name="PrintDataM">'Ввод данных'!$A$76:$G$147</definedName>
    <definedName name="PrintF">Финансирование!$A$2:$M$31</definedName>
    <definedName name="PrintGD">'Сведения о гранте'!$A$2:$J$13</definedName>
    <definedName name="PrintM" localSheetId="8">Действия!$A$2:$L$6</definedName>
    <definedName name="PrintM">Управление!$A$2:$M$34</definedName>
    <definedName name="PrintP">Программа!$A$2:$P$63</definedName>
    <definedName name="PrintR">Рекомендации!$A$2:$N$41</definedName>
    <definedName name="Rating">Установки!$G$9:$G$14</definedName>
    <definedName name="Round">Установки!$D$9:$D$21</definedName>
    <definedName name="мва">Установки!$I$9:$I$30</definedName>
    <definedName name="_xlnm.Print_Area" localSheetId="8">Действия!$A$1:$L$43</definedName>
    <definedName name="_xlnm.Print_Area" localSheetId="6">Программа!$A$1:$Q$62</definedName>
    <definedName name="_xlnm.Print_Area" localSheetId="5">Управление!$A$1:$M$34</definedName>
    <definedName name="_xlnm.Print_Area" localSheetId="4">Финансирование!$A$2:$M$31</definedName>
  </definedNames>
  <calcPr calcId="152511"/>
</workbook>
</file>

<file path=xl/calcChain.xml><?xml version="1.0" encoding="utf-8"?>
<calcChain xmlns="http://schemas.openxmlformats.org/spreadsheetml/2006/main">
  <c r="M37" i="35" l="1"/>
  <c r="M38" i="35"/>
  <c r="M39" i="35"/>
  <c r="M40" i="35"/>
  <c r="M41" i="35"/>
  <c r="M42" i="35"/>
  <c r="M43" i="35"/>
  <c r="M44" i="35"/>
  <c r="M45" i="35"/>
  <c r="M46" i="35"/>
  <c r="M47" i="35"/>
  <c r="M36" i="35"/>
  <c r="F142" i="29" l="1"/>
  <c r="H142" i="29" s="1"/>
  <c r="J142" i="29" s="1"/>
  <c r="F141" i="29"/>
  <c r="H141" i="29" s="1"/>
  <c r="J141" i="29" s="1"/>
  <c r="F140" i="29"/>
  <c r="H140" i="29" s="1"/>
  <c r="J140" i="29" s="1"/>
  <c r="F139" i="29"/>
  <c r="H139" i="29" s="1"/>
  <c r="J139" i="29" s="1"/>
  <c r="F138" i="29"/>
  <c r="H138" i="29" s="1"/>
  <c r="J138" i="29" s="1"/>
  <c r="F137" i="29"/>
  <c r="H137" i="29" s="1"/>
  <c r="J137" i="29" s="1"/>
  <c r="F136" i="29"/>
  <c r="H136" i="29" s="1"/>
  <c r="J136" i="29" s="1"/>
  <c r="F135" i="29"/>
  <c r="H135" i="29" s="1"/>
  <c r="J135" i="29" s="1"/>
  <c r="F134" i="29"/>
  <c r="H134" i="29" s="1"/>
  <c r="J134" i="29" s="1"/>
  <c r="F133" i="29"/>
  <c r="H133" i="29" s="1"/>
  <c r="J133" i="29" s="1"/>
  <c r="F132" i="29"/>
  <c r="H132" i="29" s="1"/>
  <c r="J132" i="29" s="1"/>
  <c r="F131" i="29"/>
  <c r="H131" i="29" s="1"/>
  <c r="J131" i="29" s="1"/>
  <c r="F130" i="29"/>
  <c r="H130" i="29" s="1"/>
  <c r="J130" i="29" s="1"/>
  <c r="F129" i="29"/>
  <c r="H129" i="29" s="1"/>
  <c r="J129" i="29" s="1"/>
  <c r="F128" i="29"/>
  <c r="H128" i="29" s="1"/>
  <c r="J128" i="29" s="1"/>
  <c r="F127" i="29"/>
  <c r="H127" i="29" s="1"/>
  <c r="J127" i="29" s="1"/>
  <c r="H148" i="29"/>
  <c r="L8" i="37" l="1"/>
  <c r="F8" i="37"/>
  <c r="B8" i="37"/>
  <c r="B57" i="37"/>
  <c r="B58" i="37"/>
  <c r="B59" i="37"/>
  <c r="B60" i="37"/>
  <c r="B61" i="37"/>
  <c r="B62" i="37"/>
  <c r="D104" i="29"/>
  <c r="D105" i="29"/>
  <c r="D103" i="29"/>
  <c r="X37" i="37" l="1"/>
  <c r="W37" i="37"/>
  <c r="V37" i="37"/>
  <c r="U37" i="37"/>
  <c r="T37" i="37"/>
  <c r="X36" i="37"/>
  <c r="W36" i="37"/>
  <c r="V36" i="37"/>
  <c r="U36" i="37"/>
  <c r="T36" i="37"/>
  <c r="X35" i="37"/>
  <c r="W35" i="37"/>
  <c r="V35" i="37"/>
  <c r="U35" i="37"/>
  <c r="T35" i="37"/>
  <c r="X34" i="37"/>
  <c r="W34" i="37"/>
  <c r="V34" i="37"/>
  <c r="U34" i="37"/>
  <c r="T34" i="37"/>
  <c r="X33" i="37"/>
  <c r="W33" i="37"/>
  <c r="V33" i="37"/>
  <c r="U33" i="37"/>
  <c r="T33" i="37"/>
  <c r="X32" i="37"/>
  <c r="W32" i="37"/>
  <c r="V32" i="37"/>
  <c r="U32" i="37"/>
  <c r="T32" i="37"/>
  <c r="X29" i="37"/>
  <c r="W29" i="37"/>
  <c r="V29" i="37"/>
  <c r="U29" i="37"/>
  <c r="T29" i="37"/>
  <c r="X28" i="37"/>
  <c r="W28" i="37"/>
  <c r="V28" i="37"/>
  <c r="U28" i="37"/>
  <c r="T28" i="37"/>
  <c r="Z26" i="37"/>
  <c r="AA26" i="37" s="1"/>
  <c r="X26" i="37"/>
  <c r="W26" i="37"/>
  <c r="V26" i="37"/>
  <c r="U26" i="37"/>
  <c r="T26" i="37"/>
  <c r="Z25" i="37"/>
  <c r="AA25" i="37" s="1"/>
  <c r="X25" i="37"/>
  <c r="W25" i="37"/>
  <c r="V25" i="37"/>
  <c r="U25" i="37"/>
  <c r="T25" i="37"/>
  <c r="Z24" i="37"/>
  <c r="AA24" i="37" s="1"/>
  <c r="X24" i="37"/>
  <c r="W24" i="37"/>
  <c r="V24" i="37"/>
  <c r="U24" i="37"/>
  <c r="T24" i="37"/>
  <c r="AF23" i="37"/>
  <c r="AE23" i="37"/>
  <c r="AD23" i="37"/>
  <c r="AC23" i="37"/>
  <c r="AB23" i="37"/>
  <c r="X23" i="37"/>
  <c r="W23" i="37"/>
  <c r="V23" i="37"/>
  <c r="U23" i="37"/>
  <c r="T23" i="37"/>
  <c r="D90" i="29"/>
  <c r="G186" i="29"/>
  <c r="G185" i="29"/>
  <c r="G184" i="29"/>
  <c r="G183" i="29"/>
  <c r="G182" i="29"/>
  <c r="G181" i="29"/>
  <c r="O181" i="29"/>
  <c r="P181" i="29"/>
  <c r="Q181" i="29"/>
  <c r="O182" i="29"/>
  <c r="P182" i="29"/>
  <c r="Q182" i="29"/>
  <c r="O183" i="29"/>
  <c r="P183" i="29"/>
  <c r="Q183" i="29"/>
  <c r="O184" i="29"/>
  <c r="P184" i="29"/>
  <c r="Q184" i="29"/>
  <c r="O185" i="29"/>
  <c r="P185" i="29"/>
  <c r="Q185" i="29"/>
  <c r="O186" i="29"/>
  <c r="P186" i="29"/>
  <c r="Q186" i="29"/>
  <c r="N186" i="29"/>
  <c r="M186" i="29"/>
  <c r="L186" i="29"/>
  <c r="K186" i="29"/>
  <c r="J186" i="29"/>
  <c r="I186" i="29"/>
  <c r="N185" i="29"/>
  <c r="M185" i="29"/>
  <c r="L185" i="29"/>
  <c r="K185" i="29"/>
  <c r="J185" i="29"/>
  <c r="I185" i="29"/>
  <c r="E185" i="29"/>
  <c r="D185" i="29"/>
  <c r="A185" i="29"/>
  <c r="N184" i="29"/>
  <c r="M184" i="29"/>
  <c r="L184" i="29"/>
  <c r="K184" i="29"/>
  <c r="J184" i="29"/>
  <c r="I184" i="29"/>
  <c r="N183" i="29"/>
  <c r="M183" i="29"/>
  <c r="L183" i="29"/>
  <c r="K183" i="29"/>
  <c r="J183" i="29"/>
  <c r="I183" i="29"/>
  <c r="E183" i="29"/>
  <c r="D183" i="29"/>
  <c r="A183" i="29"/>
  <c r="N182" i="29"/>
  <c r="M182" i="29"/>
  <c r="L182" i="29"/>
  <c r="K182" i="29"/>
  <c r="J182" i="29"/>
  <c r="I182" i="29"/>
  <c r="N181" i="29"/>
  <c r="M181" i="29"/>
  <c r="L181" i="29"/>
  <c r="K181" i="29"/>
  <c r="J181" i="29"/>
  <c r="I181" i="29"/>
  <c r="E181" i="29"/>
  <c r="D181" i="29"/>
  <c r="A181" i="29"/>
  <c r="G220" i="29"/>
  <c r="H220" i="29"/>
  <c r="I220" i="29"/>
  <c r="J220" i="29"/>
  <c r="K220" i="29"/>
  <c r="L220" i="29"/>
  <c r="M220" i="29"/>
  <c r="N220" i="29"/>
  <c r="O220" i="29"/>
  <c r="P220" i="29"/>
  <c r="Q220" i="29"/>
  <c r="A221" i="29"/>
  <c r="D221" i="29"/>
  <c r="E221" i="29"/>
  <c r="G221" i="29"/>
  <c r="H221" i="29"/>
  <c r="I221" i="29"/>
  <c r="J221" i="29"/>
  <c r="K221" i="29"/>
  <c r="L221" i="29"/>
  <c r="M221" i="29"/>
  <c r="N221" i="29"/>
  <c r="O221" i="29"/>
  <c r="P221" i="29"/>
  <c r="Q221" i="29"/>
  <c r="G222" i="29"/>
  <c r="H222" i="29"/>
  <c r="I222" i="29"/>
  <c r="J222" i="29"/>
  <c r="K222" i="29"/>
  <c r="L222" i="29"/>
  <c r="M222" i="29"/>
  <c r="N222" i="29"/>
  <c r="O222" i="29"/>
  <c r="P222" i="29"/>
  <c r="Q222" i="29"/>
  <c r="A223" i="29"/>
  <c r="D223" i="29"/>
  <c r="E223" i="29"/>
  <c r="G223" i="29"/>
  <c r="H223" i="29"/>
  <c r="I223" i="29"/>
  <c r="J223" i="29"/>
  <c r="K223" i="29"/>
  <c r="L223" i="29"/>
  <c r="M223" i="29"/>
  <c r="N223" i="29"/>
  <c r="O223" i="29"/>
  <c r="P223" i="29"/>
  <c r="Q223" i="29"/>
  <c r="G224" i="29"/>
  <c r="H224" i="29"/>
  <c r="I224" i="29"/>
  <c r="J224" i="29"/>
  <c r="K224" i="29"/>
  <c r="L224" i="29"/>
  <c r="M224" i="29"/>
  <c r="N224" i="29"/>
  <c r="O224" i="29"/>
  <c r="P224" i="29"/>
  <c r="Q224" i="29"/>
  <c r="A225" i="29"/>
  <c r="D225" i="29"/>
  <c r="E225" i="29"/>
  <c r="G225" i="29"/>
  <c r="H225" i="29"/>
  <c r="I225" i="29"/>
  <c r="J225" i="29"/>
  <c r="K225" i="29"/>
  <c r="L225" i="29"/>
  <c r="M225" i="29"/>
  <c r="N225" i="29"/>
  <c r="O225" i="29"/>
  <c r="P225" i="29"/>
  <c r="Q225" i="29"/>
  <c r="G226" i="29"/>
  <c r="H226" i="29"/>
  <c r="I226" i="29"/>
  <c r="J226" i="29"/>
  <c r="K226" i="29"/>
  <c r="L226" i="29"/>
  <c r="M226" i="29"/>
  <c r="N226" i="29"/>
  <c r="O226" i="29"/>
  <c r="P226" i="29"/>
  <c r="Q226" i="29"/>
  <c r="F83" i="29"/>
  <c r="F84" i="29"/>
  <c r="AF25" i="37" l="1"/>
  <c r="AB25" i="37"/>
  <c r="AE25" i="37"/>
  <c r="AD25" i="37"/>
  <c r="AC25" i="37"/>
  <c r="AF24" i="37"/>
  <c r="AB24" i="37"/>
  <c r="AE24" i="37"/>
  <c r="AD24" i="37"/>
  <c r="AC24" i="37"/>
  <c r="AF26" i="37"/>
  <c r="AB26" i="37"/>
  <c r="AE26" i="37"/>
  <c r="AD26" i="37"/>
  <c r="AC26" i="37"/>
  <c r="B115" i="29"/>
  <c r="B114" i="29"/>
  <c r="B113" i="29"/>
  <c r="B33" i="29"/>
  <c r="B32" i="29"/>
  <c r="B34" i="29" s="1"/>
  <c r="C61" i="29" s="1"/>
  <c r="B56" i="29"/>
  <c r="E56" i="29" l="1"/>
  <c r="C56" i="29" l="1"/>
  <c r="I27" i="47"/>
  <c r="I28" i="47"/>
  <c r="G29" i="47"/>
  <c r="G31" i="47" s="1"/>
  <c r="G27" i="47"/>
  <c r="G28" i="47"/>
  <c r="G26" i="47"/>
  <c r="F20" i="47"/>
  <c r="G19" i="47"/>
  <c r="G18" i="47"/>
  <c r="D22" i="47"/>
  <c r="E19" i="47"/>
  <c r="E20" i="47"/>
  <c r="E18" i="47"/>
  <c r="F14" i="47"/>
  <c r="E14" i="47"/>
  <c r="K10" i="47"/>
  <c r="J10" i="47"/>
  <c r="C14" i="47"/>
  <c r="D13" i="47"/>
  <c r="D12" i="47"/>
  <c r="D11" i="47"/>
  <c r="D6" i="47"/>
  <c r="C6" i="47"/>
  <c r="D64" i="29"/>
  <c r="D63" i="29"/>
  <c r="D62" i="29"/>
  <c r="D61" i="29"/>
  <c r="E35" i="29"/>
  <c r="D12" i="42"/>
  <c r="D41" i="42"/>
  <c r="D34" i="42"/>
  <c r="D35" i="42"/>
  <c r="D36" i="42"/>
  <c r="D37" i="42"/>
  <c r="D38" i="42"/>
  <c r="D39" i="42"/>
  <c r="D40" i="42"/>
  <c r="D33" i="42"/>
  <c r="D32" i="42"/>
  <c r="D31" i="42"/>
  <c r="D30" i="42"/>
  <c r="D29" i="42"/>
  <c r="D24" i="42"/>
  <c r="D23" i="42"/>
  <c r="D22" i="42"/>
  <c r="D21" i="42"/>
  <c r="D20" i="42"/>
  <c r="D19" i="42"/>
  <c r="D13" i="42"/>
  <c r="D11" i="42"/>
  <c r="B13" i="27"/>
  <c r="D10" i="27"/>
  <c r="B10" i="27"/>
  <c r="B9" i="27"/>
  <c r="Q29" i="29"/>
  <c r="Q30" i="29"/>
  <c r="Q31" i="29"/>
  <c r="B8" i="45"/>
  <c r="B23" i="45"/>
  <c r="B2" i="37"/>
  <c r="B2" i="35"/>
  <c r="B2" i="45"/>
  <c r="B3" i="27"/>
  <c r="B3" i="32" s="1"/>
  <c r="B2" i="30"/>
  <c r="B2" i="1"/>
  <c r="B2" i="39"/>
  <c r="B2" i="42"/>
  <c r="K3" i="30"/>
  <c r="M3" i="30"/>
  <c r="A32" i="29"/>
  <c r="B3" i="39"/>
  <c r="B3" i="42"/>
  <c r="C4" i="42"/>
  <c r="B4" i="1"/>
  <c r="C3" i="37"/>
  <c r="B3" i="37"/>
  <c r="B3" i="30"/>
  <c r="B6" i="27"/>
  <c r="C4" i="30"/>
  <c r="C4" i="35"/>
  <c r="C4" i="37"/>
  <c r="C4" i="39"/>
  <c r="D60" i="29"/>
  <c r="C38" i="29"/>
  <c r="B38" i="29"/>
  <c r="B9" i="45"/>
  <c r="K3" i="35"/>
  <c r="M3" i="35"/>
  <c r="I11" i="27"/>
  <c r="B12" i="27"/>
  <c r="C3" i="35"/>
  <c r="B3" i="35"/>
  <c r="B4" i="35"/>
  <c r="E4" i="35"/>
  <c r="K4" i="35"/>
  <c r="M4" i="35"/>
  <c r="D5" i="35"/>
  <c r="L5" i="35"/>
  <c r="M5" i="35"/>
  <c r="B27" i="35"/>
  <c r="J3" i="39"/>
  <c r="L3" i="39"/>
  <c r="B4" i="39"/>
  <c r="E4" i="39"/>
  <c r="J4" i="39"/>
  <c r="L4" i="39"/>
  <c r="K5" i="39"/>
  <c r="L5" i="39"/>
  <c r="L3" i="42"/>
  <c r="M3" i="42"/>
  <c r="B4" i="42"/>
  <c r="E4" i="42"/>
  <c r="L4" i="42"/>
  <c r="M4" i="42"/>
  <c r="L5" i="42"/>
  <c r="M5" i="42"/>
  <c r="D14" i="42"/>
  <c r="O3" i="37"/>
  <c r="Q3" i="37"/>
  <c r="B4" i="37"/>
  <c r="E4" i="37"/>
  <c r="P4" i="37"/>
  <c r="Q4" i="37"/>
  <c r="D5" i="37"/>
  <c r="P5" i="37"/>
  <c r="Q5" i="37"/>
  <c r="B43" i="37"/>
  <c r="F43" i="37"/>
  <c r="L43" i="37"/>
  <c r="T58" i="37"/>
  <c r="U58" i="37"/>
  <c r="V58" i="37"/>
  <c r="W58" i="37"/>
  <c r="X58" i="37"/>
  <c r="AB58" i="37"/>
  <c r="AC58" i="37"/>
  <c r="AD58" i="37"/>
  <c r="AE58" i="37"/>
  <c r="AF58" i="37"/>
  <c r="T59" i="37"/>
  <c r="U59" i="37"/>
  <c r="V59" i="37"/>
  <c r="W59" i="37"/>
  <c r="X59" i="37"/>
  <c r="Z59" i="37"/>
  <c r="AA59" i="37" s="1"/>
  <c r="AD59" i="37" s="1"/>
  <c r="Z61" i="37"/>
  <c r="AA61" i="37" s="1"/>
  <c r="AD61" i="37" s="1"/>
  <c r="B4" i="30"/>
  <c r="E4" i="30"/>
  <c r="K4" i="30"/>
  <c r="M4" i="30"/>
  <c r="D5" i="30"/>
  <c r="L5" i="30"/>
  <c r="M5" i="30"/>
  <c r="J27" i="30"/>
  <c r="L27" i="30"/>
  <c r="M27" i="30"/>
  <c r="J28" i="30"/>
  <c r="L28" i="30"/>
  <c r="M28" i="30"/>
  <c r="J29" i="30"/>
  <c r="L29" i="30"/>
  <c r="M29" i="30"/>
  <c r="F6" i="27"/>
  <c r="D9" i="27"/>
  <c r="G9" i="27"/>
  <c r="I9" i="27"/>
  <c r="G10" i="27"/>
  <c r="B11" i="27"/>
  <c r="D11" i="27"/>
  <c r="G11" i="27"/>
  <c r="G12" i="27"/>
  <c r="G13" i="27"/>
  <c r="F35" i="29"/>
  <c r="H35" i="29"/>
  <c r="Q59" i="29"/>
  <c r="K35" i="29"/>
  <c r="M35" i="29"/>
  <c r="D91" i="29"/>
  <c r="B10" i="45"/>
  <c r="B11" i="45"/>
  <c r="B19" i="45"/>
  <c r="B20" i="45"/>
  <c r="B21" i="45"/>
  <c r="B22" i="45"/>
  <c r="B25" i="45"/>
  <c r="H4" i="1"/>
  <c r="C35" i="29"/>
  <c r="I35" i="29"/>
  <c r="G35" i="29"/>
  <c r="Q35" i="29"/>
  <c r="J35" i="29"/>
  <c r="D35" i="29"/>
  <c r="Q33" i="29"/>
  <c r="Q34" i="29"/>
  <c r="B35" i="29"/>
  <c r="Q58" i="29"/>
  <c r="Q32" i="29"/>
  <c r="D14" i="47" l="1"/>
  <c r="F22" i="47" s="1"/>
  <c r="AB61" i="37"/>
  <c r="AE59" i="37"/>
  <c r="AB59" i="37"/>
  <c r="AF61" i="37"/>
  <c r="AC61" i="37"/>
  <c r="AF59" i="37"/>
  <c r="AE61" i="37"/>
  <c r="AC59" i="37"/>
  <c r="B7" i="35"/>
  <c r="B8" i="30"/>
  <c r="I27" i="35"/>
  <c r="B22" i="30"/>
  <c r="B18" i="35"/>
  <c r="I7" i="35"/>
  <c r="I18" i="35"/>
  <c r="J8" i="30"/>
  <c r="J22" i="30"/>
  <c r="L35" i="29"/>
  <c r="P60" i="29"/>
</calcChain>
</file>

<file path=xl/comments1.xml><?xml version="1.0" encoding="utf-8"?>
<comments xmlns="http://schemas.openxmlformats.org/spreadsheetml/2006/main">
  <authors>
    <author>mgleixner</author>
    <author>Nazgul Akaeva</author>
    <author>molszak</author>
  </authors>
  <commentList>
    <comment ref="A30" authorId="0" shapeId="0">
      <text>
        <r>
          <rPr>
            <sz val="8"/>
            <color indexed="81"/>
            <rFont val="Tahoma"/>
            <family val="2"/>
          </rPr>
          <t>To define your periods (eg. P1, P2, P3 etc or P9, P10, P11 etc) you need to unprotect the cells.</t>
        </r>
      </text>
    </comment>
    <comment ref="B32" authorId="1" shapeId="0">
      <text>
        <r>
          <rPr>
            <b/>
            <sz val="9"/>
            <color indexed="81"/>
            <rFont val="Tahoma"/>
            <family val="2"/>
            <charset val="204"/>
          </rPr>
          <t>Nazgul Akaeva:</t>
        </r>
        <r>
          <rPr>
            <sz val="9"/>
            <color indexed="81"/>
            <rFont val="Tahoma"/>
            <family val="2"/>
            <charset val="204"/>
          </rPr>
          <t xml:space="preserve">
2 214 860$ -uncommitted cash balance from closed grants transferred to grant KGZ-C-UNDP</t>
        </r>
      </text>
    </comment>
    <comment ref="A81" authorId="2" shapeId="0">
      <text>
        <r>
          <rPr>
            <b/>
            <sz val="8"/>
            <color indexed="81"/>
            <rFont val="Tahoma"/>
            <family val="2"/>
          </rPr>
          <t xml:space="preserve">If data are not available, do not enter zeros; rather, leave the cells in the table blank. </t>
        </r>
      </text>
    </comment>
    <comment ref="A82" authorId="2" shapeId="0">
      <text>
        <r>
          <rPr>
            <b/>
            <sz val="8"/>
            <color indexed="81"/>
            <rFont val="Tahoma"/>
            <family val="2"/>
          </rPr>
          <t>If data are not available, do not enter zeros; rather, leave the cells in this table blank.</t>
        </r>
      </text>
    </comment>
    <comment ref="A83" authorId="2" shapeId="0">
      <text>
        <r>
          <rPr>
            <b/>
            <sz val="8"/>
            <color indexed="81"/>
            <rFont val="Tahoma"/>
            <family val="2"/>
          </rPr>
          <t xml:space="preserve">If data are not available, do not enter zeros; rather, leave the cells in the table blank. </t>
        </r>
      </text>
    </comment>
    <comment ref="A84" authorId="2" shapeId="0">
      <text>
        <r>
          <rPr>
            <b/>
            <sz val="8"/>
            <color indexed="81"/>
            <rFont val="Tahoma"/>
            <family val="2"/>
          </rPr>
          <t>If data are not available, do not enter zeros; rather, leave the cells in this table blank.</t>
        </r>
      </text>
    </comment>
    <comment ref="A91" authorId="0" shapeId="0">
      <text>
        <r>
          <rPr>
            <sz val="8"/>
            <color indexed="81"/>
            <rFont val="Tahoma"/>
            <family val="2"/>
          </rPr>
          <t xml:space="preserve">If data are not available, do not enter zeros; rather, leave the cells in this table blank. </t>
        </r>
      </text>
    </comment>
    <comment ref="A109" authorId="0" shapeId="0">
      <text>
        <r>
          <rPr>
            <sz val="8"/>
            <color indexed="81"/>
            <rFont val="Tahoma"/>
            <family val="2"/>
          </rPr>
          <t>To define your periods (eg. P1, P2, P3 etc or P9, P10, P11 etc) you need to unprotect the cells.</t>
        </r>
      </text>
    </comment>
  </commentList>
</comments>
</file>

<file path=xl/comments2.xml><?xml version="1.0" encoding="utf-8"?>
<comments xmlns="http://schemas.openxmlformats.org/spreadsheetml/2006/main">
  <authors>
    <author>Elena Mikhalchenko</author>
  </authors>
  <commentList>
    <comment ref="D6"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 ref="D14" authorId="0" shapeId="0">
      <text>
        <r>
          <rPr>
            <b/>
            <sz val="9"/>
            <color indexed="81"/>
            <rFont val="Tahoma"/>
            <family val="2"/>
            <charset val="204"/>
          </rPr>
          <t>Elena Mikhalchenko:</t>
        </r>
        <r>
          <rPr>
            <sz val="9"/>
            <color indexed="81"/>
            <rFont val="Tahoma"/>
            <family val="2"/>
            <charset val="204"/>
          </rPr>
          <t xml:space="preserve">
Факт расходы см отчет PUDR секция 3В</t>
        </r>
      </text>
    </comment>
  </commentList>
</comments>
</file>

<file path=xl/sharedStrings.xml><?xml version="1.0" encoding="utf-8"?>
<sst xmlns="http://schemas.openxmlformats.org/spreadsheetml/2006/main" count="1059" uniqueCount="712">
  <si>
    <t xml:space="preserve">     Введите финансовые данные в каждую ячейку оранжевого цвета.</t>
  </si>
  <si>
    <t>M1: Статус Предварительных условий (ПУ) и Действий с установленным сроком исполнения (ДУС)</t>
  </si>
  <si>
    <r>
      <t xml:space="preserve">Количество выполненных или невыполненных Предварительных условий (ПУ) и Действий с установленным сроком исполнения (ДУС). 
</t>
    </r>
    <r>
      <rPr>
        <sz val="11"/>
        <color indexed="8"/>
        <rFont val="Arial"/>
        <family val="2"/>
      </rPr>
      <t>В категории показателей  "Невыполненные требования" мы различаем ПУ и ДУС с истекшим и неистекшим сроком исполнения.</t>
    </r>
  </si>
  <si>
    <t>(3)
Общее кол-во пациентов, получающих лечение</t>
  </si>
  <si>
    <t>Общ. финансирование:</t>
  </si>
  <si>
    <r>
      <rPr>
        <sz val="11"/>
        <rFont val="Arial"/>
        <family val="2"/>
      </rPr>
      <t>ОПР/ЗПС</t>
    </r>
    <r>
      <rPr>
        <sz val="11"/>
        <color indexed="8"/>
        <rFont val="Arial"/>
        <family val="2"/>
      </rPr>
      <t>; данные ОР; отчеты СР  основному реципиенту.</t>
    </r>
  </si>
  <si>
    <t>Электронная почта и документация ОР, МАФ и ГФ; банковские уведомления или расписки ОР в получении средств ГФ; отчеты СР основному реципиенту, составленные на основе банковских документов.</t>
  </si>
  <si>
    <t>M4: Количество полных отчетов, полученных к установленному сроку</t>
  </si>
  <si>
    <t>Документация ОР: складские данные</t>
  </si>
  <si>
    <t>Источник данных</t>
  </si>
  <si>
    <t>Валюта финансирования гранта (долл. США или евро).</t>
  </si>
  <si>
    <t>Количество месяцев.</t>
  </si>
  <si>
    <t>Банковская или бухгалтерская информация ОР; уведомления ГФ о выплате средств; ОПР/ЗПС; веб-сайт ГФ.</t>
  </si>
  <si>
    <t xml:space="preserve">Документация ОР. </t>
  </si>
  <si>
    <t>Документация ОР и СР.</t>
  </si>
  <si>
    <t>Документация ОР; соглашения с субреципиентами/ меморандум о взаимопонимании (МоВ); документация СКК.</t>
  </si>
  <si>
    <t>€</t>
  </si>
  <si>
    <t>$</t>
  </si>
  <si>
    <t>RCC</t>
  </si>
  <si>
    <t>Component</t>
  </si>
  <si>
    <t>Currency</t>
  </si>
  <si>
    <t>Round</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</si>
  <si>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</si>
  <si>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</si>
  <si>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</si>
  <si>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</si>
  <si>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</si>
  <si>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</si>
  <si>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</si>
  <si>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</si>
  <si>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</si>
  <si>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</si>
  <si>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</si>
  <si>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</si>
  <si>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</si>
  <si>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</si>
  <si>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</si>
  <si>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</si>
  <si>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</si>
  <si>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NVP</t>
  </si>
  <si>
    <t>3TC</t>
  </si>
  <si>
    <t>D4T</t>
  </si>
  <si>
    <t>AZT</t>
  </si>
  <si>
    <t>DDI</t>
  </si>
  <si>
    <t>EFV</t>
  </si>
  <si>
    <t>AS/MQ</t>
  </si>
  <si>
    <t>AS/LF</t>
  </si>
  <si>
    <t>AS/AQ</t>
  </si>
  <si>
    <t>Medicaments</t>
  </si>
  <si>
    <t>min</t>
  </si>
  <si>
    <t>max</t>
  </si>
  <si>
    <t>F1</t>
  </si>
  <si>
    <t>F2</t>
  </si>
  <si>
    <t>F3</t>
  </si>
  <si>
    <t>F4</t>
  </si>
  <si>
    <t>P1</t>
  </si>
  <si>
    <t>P2</t>
  </si>
  <si>
    <t>P3</t>
  </si>
  <si>
    <t>P4</t>
  </si>
  <si>
    <t>M1</t>
  </si>
  <si>
    <t>M2</t>
  </si>
  <si>
    <t>M3</t>
  </si>
  <si>
    <t>M4</t>
  </si>
  <si>
    <t>M5</t>
  </si>
  <si>
    <t>M6</t>
  </si>
  <si>
    <t>P5</t>
  </si>
  <si>
    <t>P6</t>
  </si>
  <si>
    <t>P7</t>
  </si>
  <si>
    <t>P8</t>
  </si>
  <si>
    <t>P9</t>
  </si>
  <si>
    <t>P10</t>
  </si>
  <si>
    <t>P11</t>
  </si>
  <si>
    <t>Countries</t>
  </si>
  <si>
    <t>UNOPS</t>
  </si>
  <si>
    <t>Valor</t>
  </si>
  <si>
    <t>Rating</t>
  </si>
  <si>
    <t>RDT</t>
  </si>
  <si>
    <t>Period</t>
  </si>
  <si>
    <t>P12</t>
  </si>
  <si>
    <t>LFA</t>
  </si>
  <si>
    <t>E-PAP</t>
  </si>
  <si>
    <t>Al/Lum</t>
  </si>
  <si>
    <t>Set-up = List of validation for Grant Detail page</t>
  </si>
  <si>
    <t>0% - 59%</t>
  </si>
  <si>
    <t>60% - 89%</t>
  </si>
  <si>
    <t>&gt; 90%</t>
  </si>
  <si>
    <t>V1.0</t>
  </si>
  <si>
    <t>Наименование:</t>
  </si>
  <si>
    <t>Определение</t>
  </si>
  <si>
    <t>Измерение</t>
  </si>
  <si>
    <t>Источники Данных</t>
  </si>
  <si>
    <t>Грант №</t>
  </si>
  <si>
    <t>Страна:</t>
  </si>
  <si>
    <t>Пожалуйста выберите</t>
  </si>
  <si>
    <t>Афганистан</t>
  </si>
  <si>
    <t>Албания</t>
  </si>
  <si>
    <t>Алжир</t>
  </si>
  <si>
    <t>Ангола</t>
  </si>
  <si>
    <t>Аргентина</t>
  </si>
  <si>
    <t>Армения</t>
  </si>
  <si>
    <t>Азербайджан</t>
  </si>
  <si>
    <t>Бангладеш</t>
  </si>
  <si>
    <t>Беларусь</t>
  </si>
  <si>
    <t>Белиз</t>
  </si>
  <si>
    <t>Бенин</t>
  </si>
  <si>
    <t>Бутан</t>
  </si>
  <si>
    <t>Боливия</t>
  </si>
  <si>
    <t>Босния и Герцеговина</t>
  </si>
  <si>
    <t>Ботсвана</t>
  </si>
  <si>
    <t>Бразилия</t>
  </si>
  <si>
    <t>Болгария</t>
  </si>
  <si>
    <t>Буркина Фасо</t>
  </si>
  <si>
    <t>Бурунди</t>
  </si>
  <si>
    <t>Камбоджа</t>
  </si>
  <si>
    <t>Камерун</t>
  </si>
  <si>
    <t>Кабо-Верде</t>
  </si>
  <si>
    <t>Центрально-Африканская Республика</t>
  </si>
  <si>
    <t>Чад</t>
  </si>
  <si>
    <t>Чили</t>
  </si>
  <si>
    <t>Китай</t>
  </si>
  <si>
    <t>Колумбия</t>
  </si>
  <si>
    <t>Коморы</t>
  </si>
  <si>
    <t>Конго (Демократическая Республика)</t>
  </si>
  <si>
    <t>Конго (Республика)</t>
  </si>
  <si>
    <t>Коста Рика</t>
  </si>
  <si>
    <t>Кот-д'Ивуар</t>
  </si>
  <si>
    <t>Хорватия</t>
  </si>
  <si>
    <t>Куба</t>
  </si>
  <si>
    <t>Джибути</t>
  </si>
  <si>
    <t>Доминиканская Республика</t>
  </si>
  <si>
    <t>Эквадор</t>
  </si>
  <si>
    <t>Египет</t>
  </si>
  <si>
    <t>Сальвадор</t>
  </si>
  <si>
    <t>Экваториальная Гвинея</t>
  </si>
  <si>
    <t>Эритрея</t>
  </si>
  <si>
    <t>Эстония</t>
  </si>
  <si>
    <t>Эфиопия</t>
  </si>
  <si>
    <t>Фиджи</t>
  </si>
  <si>
    <t>Габон</t>
  </si>
  <si>
    <t>Гамбия</t>
  </si>
  <si>
    <t>Грузия</t>
  </si>
  <si>
    <t>Гана</t>
  </si>
  <si>
    <t>Гватемала</t>
  </si>
  <si>
    <t>Гвинея</t>
  </si>
  <si>
    <t>Гвинея-Бисау</t>
  </si>
  <si>
    <t>Гайана</t>
  </si>
  <si>
    <t>Гаити</t>
  </si>
  <si>
    <t>Гондурас</t>
  </si>
  <si>
    <t>Индия</t>
  </si>
  <si>
    <t>Индонезия</t>
  </si>
  <si>
    <t>Иран (Исламская Республика)</t>
  </si>
  <si>
    <t>Ирак</t>
  </si>
  <si>
    <t>Ямайка</t>
  </si>
  <si>
    <t>Иордания</t>
  </si>
  <si>
    <t>Казахстан</t>
  </si>
  <si>
    <t>Кения</t>
  </si>
  <si>
    <t>Корея (Народно-Демократическая Республика)</t>
  </si>
  <si>
    <t>Косово (Сербия)</t>
  </si>
  <si>
    <t>Кыргызстан</t>
  </si>
  <si>
    <t>Лаос</t>
  </si>
  <si>
    <t>Лесото</t>
  </si>
  <si>
    <t>Либерия</t>
  </si>
  <si>
    <t>Македония, БЮР</t>
  </si>
  <si>
    <t>Мадагаскар</t>
  </si>
  <si>
    <t>Малави</t>
  </si>
  <si>
    <t>Мальдивы</t>
  </si>
  <si>
    <t>Мали</t>
  </si>
  <si>
    <t>Мавритания</t>
  </si>
  <si>
    <t>Маврикий</t>
  </si>
  <si>
    <t>Молдова</t>
  </si>
  <si>
    <t>Монголия</t>
  </si>
  <si>
    <t>Черногория</t>
  </si>
  <si>
    <t>Марокко</t>
  </si>
  <si>
    <t>Мозамбик</t>
  </si>
  <si>
    <t>Глобальный (LWF)</t>
  </si>
  <si>
    <t>Несколько стран Африки (Программа Западно-Африканский Корридор)</t>
  </si>
  <si>
    <t>Несколько стран Африки (RMCC)</t>
  </si>
  <si>
    <t>Несколько стран Америки (Анды)</t>
  </si>
  <si>
    <t>Несколько стран Америки (CARICOM)</t>
  </si>
  <si>
    <t>Несколько стран Америки (CRN+)</t>
  </si>
  <si>
    <t>Несколько стран Америки (Meso)</t>
  </si>
  <si>
    <t>Несколько стран Америки (OECS)</t>
  </si>
  <si>
    <t>Несколько стран Америки (REDCA+)</t>
  </si>
  <si>
    <t>Несколько стран Западно-Тихоокеанского региона</t>
  </si>
  <si>
    <t>Мьянма</t>
  </si>
  <si>
    <t>Намибия</t>
  </si>
  <si>
    <t>Непал</t>
  </si>
  <si>
    <t>Никарагуа</t>
  </si>
  <si>
    <t>Нигер</t>
  </si>
  <si>
    <t>Нигерия</t>
  </si>
  <si>
    <t>Пакистан</t>
  </si>
  <si>
    <t>Панама</t>
  </si>
  <si>
    <t>Папуа Новая Гвинея</t>
  </si>
  <si>
    <t>Парагвай</t>
  </si>
  <si>
    <t>Перу</t>
  </si>
  <si>
    <t>Филиппины</t>
  </si>
  <si>
    <t>Румыния</t>
  </si>
  <si>
    <t>Российская Федерация</t>
  </si>
  <si>
    <t>Руанда</t>
  </si>
  <si>
    <t>Сан-Томе и Принсипи</t>
  </si>
  <si>
    <t>Сенегал</t>
  </si>
  <si>
    <t>Сербия</t>
  </si>
  <si>
    <t>Сьерра-Леоне</t>
  </si>
  <si>
    <t>Соломоновы Острова</t>
  </si>
  <si>
    <t>Сомали</t>
  </si>
  <si>
    <t>Южная Африка</t>
  </si>
  <si>
    <t>Шри-Ланка</t>
  </si>
  <si>
    <t>Судан</t>
  </si>
  <si>
    <t>Суринам</t>
  </si>
  <si>
    <t>Свазиленд</t>
  </si>
  <si>
    <t>Сирийская Арабская Республика</t>
  </si>
  <si>
    <t>Таджикистан</t>
  </si>
  <si>
    <t>Танзания</t>
  </si>
  <si>
    <t>Таиланд</t>
  </si>
  <si>
    <t>Восточный Тимор</t>
  </si>
  <si>
    <t>Того</t>
  </si>
  <si>
    <t>Тунис</t>
  </si>
  <si>
    <t>Турция</t>
  </si>
  <si>
    <t>Уганда</t>
  </si>
  <si>
    <t>Украина</t>
  </si>
  <si>
    <t>Тематическая Группа ООН по ВИЧ (Западный Берег и Газа)</t>
  </si>
  <si>
    <t>Узбекистан</t>
  </si>
  <si>
    <t>Вьетнам</t>
  </si>
  <si>
    <t>Йемен</t>
  </si>
  <si>
    <t>Замбия</t>
  </si>
  <si>
    <t>Занзибар (Танзания)</t>
  </si>
  <si>
    <t>Зимбабве</t>
  </si>
  <si>
    <t>Раунд 1</t>
  </si>
  <si>
    <t>Раунд 2</t>
  </si>
  <si>
    <t>Раунд 3</t>
  </si>
  <si>
    <t>Раунд 4</t>
  </si>
  <si>
    <t>Раунд 5</t>
  </si>
  <si>
    <t>Раунд 6</t>
  </si>
  <si>
    <t>Раунд 7</t>
  </si>
  <si>
    <t>Раунд 8</t>
  </si>
  <si>
    <t>Раунд 9</t>
  </si>
  <si>
    <t>Раунд 10</t>
  </si>
  <si>
    <t>Фаза 1</t>
  </si>
  <si>
    <t>Фаза 2</t>
  </si>
  <si>
    <t>Изониазид</t>
  </si>
  <si>
    <t>Этамбутол</t>
  </si>
  <si>
    <t>Рифампицин</t>
  </si>
  <si>
    <t>Пиразинамид</t>
  </si>
  <si>
    <t>Пищевые добавки для ТБ</t>
  </si>
  <si>
    <t>ВИЧ / СПИД</t>
  </si>
  <si>
    <t>МАЛЯРИЯ</t>
  </si>
  <si>
    <t>ТБ</t>
  </si>
  <si>
    <t>ВИЧ/СПИД/ТБ</t>
  </si>
  <si>
    <t>УСЗ</t>
  </si>
  <si>
    <t>Компонент:</t>
  </si>
  <si>
    <t>Раунд:</t>
  </si>
  <si>
    <t>Период предоставления отчетной информации</t>
  </si>
  <si>
    <t>Отчетный период</t>
  </si>
  <si>
    <t>Дата ввода информации:</t>
  </si>
  <si>
    <t>Кем подготовлено:</t>
  </si>
  <si>
    <t>Информация об индикаторах</t>
  </si>
  <si>
    <t>Фаза:</t>
  </si>
  <si>
    <t>Всего</t>
  </si>
  <si>
    <t>До отчетного периода</t>
  </si>
  <si>
    <t>Текущий отчетный период</t>
  </si>
  <si>
    <t>Выполненные</t>
  </si>
  <si>
    <t>Невыполненные, но непросроченные</t>
  </si>
  <si>
    <t>Запланировано</t>
  </si>
  <si>
    <t>Заполнено</t>
  </si>
  <si>
    <t>Вакантно</t>
  </si>
  <si>
    <t>СР</t>
  </si>
  <si>
    <t>Ожидаемое кол-во</t>
  </si>
  <si>
    <t>Полученное кол-во</t>
  </si>
  <si>
    <t>Расходы</t>
  </si>
  <si>
    <t>Компонент</t>
  </si>
  <si>
    <t>Код</t>
  </si>
  <si>
    <t>Достигнуто</t>
  </si>
  <si>
    <t>с:</t>
  </si>
  <si>
    <t>дo:</t>
  </si>
  <si>
    <t>Дата начала:</t>
  </si>
  <si>
    <t>Дата подготовки отчета:</t>
  </si>
  <si>
    <t>Рекомендации</t>
  </si>
  <si>
    <t>Управление</t>
  </si>
  <si>
    <t>P1 - тенденция</t>
  </si>
  <si>
    <t>P2 - тенденция</t>
  </si>
  <si>
    <t>P3 - тенденция</t>
  </si>
  <si>
    <t>Срок</t>
  </si>
  <si>
    <t>Ответственное лицо</t>
  </si>
  <si>
    <t>Дата</t>
  </si>
  <si>
    <t>АРВ</t>
  </si>
  <si>
    <t>Анти-ретровирусные препараты</t>
  </si>
  <si>
    <t>ВИЧ</t>
  </si>
  <si>
    <t>Вирус Иммунодефицита Человека</t>
  </si>
  <si>
    <t>ГФ</t>
  </si>
  <si>
    <t>Глобальный Фонд для Борьбы со СПИДом, Туберкулезом и Малярией</t>
  </si>
  <si>
    <t>ДУС</t>
  </si>
  <si>
    <t>Действие с установленным сроком</t>
  </si>
  <si>
    <t>М и О</t>
  </si>
  <si>
    <t>Мониторинг и Оценка</t>
  </si>
  <si>
    <t>МАФ</t>
  </si>
  <si>
    <t>Местный Агент Фонда</t>
  </si>
  <si>
    <t>МВ</t>
  </si>
  <si>
    <t>Меморандум о взаимопонимании</t>
  </si>
  <si>
    <t>ПДПР/ПТ</t>
  </si>
  <si>
    <t>Последние Данные о Проделанной Работе/Платежное Требование</t>
  </si>
  <si>
    <t>ПР</t>
  </si>
  <si>
    <t>ПУ</t>
  </si>
  <si>
    <t>Предварительное условие</t>
  </si>
  <si>
    <t>СКМ</t>
  </si>
  <si>
    <t>Страновой Координационный Механизм</t>
  </si>
  <si>
    <t>Суб-реципиент</t>
  </si>
  <si>
    <t>ССР</t>
  </si>
  <si>
    <t>Суб-суб-реципиент</t>
  </si>
  <si>
    <t>УЗС</t>
  </si>
  <si>
    <t>Управление Закупками и Снабжением</t>
  </si>
  <si>
    <t>УФО</t>
  </si>
  <si>
    <t>Принципиальный Реципиент</t>
  </si>
  <si>
    <t>Улучшенный Финансовый Отчет</t>
  </si>
  <si>
    <t>Финансирование</t>
  </si>
  <si>
    <t>Информация о гранте</t>
  </si>
  <si>
    <t>Основной реципиент:</t>
  </si>
  <si>
    <t>Дата начала (дд/ммм/гг):</t>
  </si>
  <si>
    <t>Название гранта:</t>
  </si>
  <si>
    <t>Местный агент Фонда:</t>
  </si>
  <si>
    <t>Менеджер портфолио Фонда:</t>
  </si>
  <si>
    <t xml:space="preserve">Информация о программе: </t>
  </si>
  <si>
    <t>Введите данные в ячейки соответствующего цвета</t>
  </si>
  <si>
    <t>Общий бюджет</t>
  </si>
  <si>
    <t>Общая сумма выплат</t>
  </si>
  <si>
    <t xml:space="preserve">Информация об управлении: </t>
  </si>
  <si>
    <t>Выплачено Глобальным фондом</t>
  </si>
  <si>
    <t>Расходы и платежи ОР</t>
  </si>
  <si>
    <t>Выплачено субреципиентам</t>
  </si>
  <si>
    <t>F4: Последний отчетный и платежный цикл ОР</t>
  </si>
  <si>
    <t>Информация об управлении:</t>
  </si>
  <si>
    <t>Невыполненные и просроченные</t>
  </si>
  <si>
    <t>Финансовые обязательства</t>
  </si>
  <si>
    <t>Общий объем финансовых обязательств</t>
  </si>
  <si>
    <t>Общий объем расходов</t>
  </si>
  <si>
    <t>Связаны напрямую?</t>
  </si>
  <si>
    <t>Грант №:</t>
  </si>
  <si>
    <t>Отчетный период:</t>
  </si>
  <si>
    <t>Разница между имеющимся и безопасным уровнем запасов</t>
  </si>
  <si>
    <t>Решение СКК</t>
  </si>
  <si>
    <t>Предпринятые действия</t>
  </si>
  <si>
    <t>Предыдущий отчетный период</t>
  </si>
  <si>
    <t>F3: Выплаты и расходы</t>
  </si>
  <si>
    <t>Выплаты</t>
  </si>
  <si>
    <t>Всего:</t>
  </si>
  <si>
    <t>Валюта финансирования гранта</t>
  </si>
  <si>
    <t>(2 = 1 x 30)
Месячный курс лечения 
(кол-во таблеток на 1 пациента на 30 дней)</t>
  </si>
  <si>
    <t>% Общего объема</t>
  </si>
  <si>
    <t>Решения и действия</t>
  </si>
  <si>
    <t>до:</t>
  </si>
  <si>
    <t>Общая сумма:</t>
  </si>
  <si>
    <t>Осуществляются ли закупки и набор персонала согласно графику?</t>
  </si>
  <si>
    <t xml:space="preserve">Информация о финансировании: </t>
  </si>
  <si>
    <t>(4 = 2 x 3)
Общее кол-во таблеток, необходимое для всех пациентов на 1месяц</t>
  </si>
  <si>
    <t xml:space="preserve">     Введите данные о реализации программы в каждую ячейку желтого цвета.</t>
  </si>
  <si>
    <t>Заключительные комментарии</t>
  </si>
  <si>
    <t>Расходы субреципиентов</t>
  </si>
  <si>
    <t>Расчетные (дни)</t>
  </si>
  <si>
    <t>Фактические (дни)</t>
  </si>
  <si>
    <r>
      <t xml:space="preserve">Количество  календарных дней; этот показатель </t>
    </r>
    <r>
      <rPr>
        <b/>
        <sz val="11"/>
        <color indexed="8"/>
        <rFont val="Arial"/>
        <family val="2"/>
      </rPr>
      <t>не является совокупным</t>
    </r>
    <r>
      <rPr>
        <sz val="11"/>
        <color indexed="8"/>
        <rFont val="Arial"/>
        <family val="2"/>
      </rPr>
      <t xml:space="preserve"> и относится только к тому отчетному периоду, на который был получен последний платеж.</t>
    </r>
  </si>
  <si>
    <t>Количество  полученных отчетов. Эта цифра отражает только отчетный период; она не является совокупной.</t>
  </si>
  <si>
    <t>Введите данные об управлении в каждую ячейку голубого цвета.</t>
  </si>
  <si>
    <t>Программа</t>
  </si>
  <si>
    <t>Осваиваются ли все средства и расходуются ли они согласно бюджету?</t>
  </si>
  <si>
    <t>F2: Бюджет и фактические расходы согласно задачам гранта</t>
  </si>
  <si>
    <t>Последняя выплата средств: количество календарных дней</t>
  </si>
  <si>
    <t xml:space="preserve">Спустя сколько дней ОР получил платеж </t>
  </si>
  <si>
    <t>Спустя сколько дней суб-реципиенты получили платежи</t>
  </si>
  <si>
    <t>Получающие финансирование</t>
  </si>
  <si>
    <t>Незавершенные</t>
  </si>
  <si>
    <t xml:space="preserve">M3: Контрактные соглашения (СР) </t>
  </si>
  <si>
    <t>Совокупный утвердженный бюджет*</t>
  </si>
  <si>
    <t>M6: Разница между текущим и резервным запасами</t>
  </si>
  <si>
    <t>(1)
Кол-во таблеток на 1 пациента в день
(см. Национальный протокол по лечению)</t>
  </si>
  <si>
    <t>(5)
Текущие запасы на центральном складе (с действительным сроком годности на ближайшие 3 месяца)</t>
  </si>
  <si>
    <t xml:space="preserve">Сколько дней понадобилось для подачи ИОР/ЗПС в офис МАФ </t>
  </si>
  <si>
    <t>(6 = 5 / 4)
Уровень запасов, выраженный в кол-ве месяцев лечения для всех имеющихся пациентов</t>
  </si>
  <si>
    <t xml:space="preserve">(7)
Уровень резервного запаса
(выраженный в месяцах по странам) </t>
  </si>
  <si>
    <t>(8 = 6 - 7)
Разница между текущим и резерным запасами</t>
  </si>
  <si>
    <t>Программные показатели (Система оценки результатов реализации)</t>
  </si>
  <si>
    <t>Целевой показатель</t>
  </si>
  <si>
    <t>Таблица обновляется автоматически. Данные в эти ячейки не вводятся</t>
  </si>
  <si>
    <t>Финансовые показатели</t>
  </si>
  <si>
    <t>Уровень запасов, выраженный в месяцах лечения для всех имеющихся пациентов</t>
  </si>
  <si>
    <t xml:space="preserve">Уровень резервных запасов в месяцах </t>
  </si>
  <si>
    <t>Лекарственные средства и продукты медицинского назначения</t>
  </si>
  <si>
    <t>Отдел управления проектом</t>
  </si>
  <si>
    <t>Основные рекомендации Комитета по надзору</t>
  </si>
  <si>
    <t>Какой общий статус реализации этого гранта?</t>
  </si>
  <si>
    <t>Запланированные действия/Предыдущий период</t>
  </si>
  <si>
    <t>Каково общее состояние действий, осуществленных за предыдущий период?</t>
  </si>
  <si>
    <t>Достигаются ли технические целевые показатели?</t>
  </si>
  <si>
    <t>Показатели</t>
  </si>
  <si>
    <t>Показатели по управлению</t>
  </si>
  <si>
    <t>Кем подготовлен:</t>
  </si>
  <si>
    <t>Портфолио Менеджер  Фонда:</t>
  </si>
  <si>
    <t>Последняя оценка</t>
  </si>
  <si>
    <t>Последняя оценка:</t>
  </si>
  <si>
    <t>F1: Бюджет и выплаты Глобальным фондом</t>
  </si>
  <si>
    <t>M2: Статус ключевых руководящих должностей в структуре ОР</t>
  </si>
  <si>
    <t>Показатели должны быть выбраны ОР и членами СКК или Техническим комитетом СКК, см. Систему оценки результатов реализации</t>
  </si>
  <si>
    <t>Номер показателя: название (№ в Системе оценки результатов реализации)</t>
  </si>
  <si>
    <t>Система оценки результатов реализации</t>
  </si>
  <si>
    <t xml:space="preserve">Этот показатель демонстрирует разницу между уровнем текущих (или за последний месяц) запасов конкретной продукции (лекарственного препарата в единой комбинации с фиксированными дозами, москитных сеток, диагностических наборов и т.д.) в конкретном объеме, выраженном в месячной потребности (количество месяцев, в течение которых лечение может быть обеспечено имеющимися запасами) всех пациентов, охваченных программой, и резервным или буферным уровнем запасов (также выраженном  в месяцах), рассчитанным на основании программы по заболеванию, данных складской системы или списка основных лекарственных средств в отношении конкретного препарата и конкретной дозировки.  
Разница в месяцах показана в таблице различным цветом:
• КРАСНЫЙ: когда разница имеет отрицательное значение или равна нулю (0); это указывает на то, что имеющийся объем запасов в месяцах ниже установленного резервного уровня или равен ему.
• ЖЕЛТЫЙ: когда объем запасов выше резервного уровня (&gt;0), но ниже 3-х месячного уровня (+3).
• ЗЕЛЕНЫЙ: когда разница находится в пределах между 3 и 18 месяцами.
• ФИОЛЕТОВЫЙ: когда разница равна или больше 18 месяцев, что указывает на возможный избыток запасов.
Для ознакомления с полным описанием методики расчета этого показателя см. Руководство для пользователя.
</t>
  </si>
  <si>
    <t>M5: Бюджет и закупки товаров медицинского назначения, медицинского оборудования,  лекарственных средств и фармацевтических препаратов</t>
  </si>
  <si>
    <r>
      <t xml:space="preserve">Примечание: </t>
    </r>
    <r>
      <rPr>
        <sz val="11"/>
        <color indexed="8"/>
        <rFont val="Arial"/>
        <family val="2"/>
      </rPr>
      <t xml:space="preserve">Категория 6 в ПФО не считается частью бюджета, предназначенной для закупки фармацевтических препаратов. Категория 6 включает несколько видов расходов, которые трудно разделить на составные части или измерить количественно, например, затраты на складское хранение, затраты на распределение продукции (в частности, когда распределение производится министерствами здравоохранения) и прочие затраты, относящиеся к текущим расходам в рамках системы управления закупками (СУЗ).  </t>
    </r>
  </si>
  <si>
    <t>* Включает только категории 4 и 5 ПФО (товары медицинского назначения и медицинское оборудование, лекарственные средства и фармацевтические препараты)</t>
  </si>
  <si>
    <t>Совокупный бюджет</t>
  </si>
  <si>
    <t>Совокупные расходы</t>
  </si>
  <si>
    <r>
      <t xml:space="preserve">Этот показатель измеряет бюджет, утвержденный для закупки товаров медицинского назначения, медицинского оборудования, фармацевтических препаратов и лекарственных средств (категории 4 и 5, указанные в новом Подробном финансовом отчете </t>
    </r>
    <r>
      <rPr>
        <sz val="11"/>
        <color indexed="8"/>
        <rFont val="Symbol"/>
        <family val="1"/>
        <charset val="2"/>
      </rPr>
      <t>-</t>
    </r>
    <r>
      <rPr>
        <sz val="11"/>
        <color indexed="8"/>
        <rFont val="Arial"/>
        <family val="2"/>
      </rPr>
      <t xml:space="preserve"> ПФО) в текущей фазе гранта, а также общий объем финансовых обязательств и расходов до начала отчетного периода, отраженного в панели показателей.  
</t>
    </r>
    <r>
      <rPr>
        <b/>
        <sz val="11"/>
        <color indexed="8"/>
        <rFont val="Arial"/>
        <family val="2"/>
      </rPr>
      <t xml:space="preserve">Утвержденный </t>
    </r>
    <r>
      <rPr>
        <sz val="11"/>
        <color indexed="8"/>
        <rFont val="Arial"/>
        <family val="2"/>
      </rPr>
      <t>бюджет:</t>
    </r>
    <r>
      <rPr>
        <b/>
        <sz val="11"/>
        <color indexed="8"/>
        <rFont val="Arial"/>
        <family val="2"/>
      </rPr>
      <t xml:space="preserve"> </t>
    </r>
    <r>
      <rPr>
        <sz val="11"/>
        <color indexed="8"/>
        <rFont val="Arial"/>
        <family val="2"/>
      </rPr>
      <t xml:space="preserve">Общий утвержденный бюджет для осуществления закупок (по категориям 4 и 5) </t>
    </r>
    <r>
      <rPr>
        <b/>
        <i/>
        <sz val="11"/>
        <color indexed="8"/>
        <rFont val="Arial"/>
        <family val="2"/>
      </rPr>
      <t>для всей фазы</t>
    </r>
    <r>
      <rPr>
        <sz val="11"/>
        <color indexed="8"/>
        <rFont val="Arial"/>
        <family val="2"/>
      </rPr>
      <t xml:space="preserve"> гранта. Он не включает сборы, затраты на управление и операционные расходы и т.д.
</t>
    </r>
    <r>
      <rPr>
        <b/>
        <sz val="11"/>
        <color indexed="8"/>
        <rFont val="Arial"/>
        <family val="2"/>
      </rPr>
      <t>Совокупные обязательства:</t>
    </r>
    <r>
      <rPr>
        <sz val="11"/>
        <color indexed="8"/>
        <rFont val="Arial"/>
        <family val="2"/>
      </rPr>
      <t xml:space="preserve"> Общая сумма всех размещенных заказо</t>
    </r>
    <r>
      <rPr>
        <sz val="11"/>
        <rFont val="Arial"/>
        <family val="2"/>
      </rPr>
      <t>в и денежных средств, выделенны</t>
    </r>
    <r>
      <rPr>
        <sz val="11"/>
        <color indexed="8"/>
        <rFont val="Arial"/>
        <family val="2"/>
      </rPr>
      <t xml:space="preserve">х ОР на эти закупки </t>
    </r>
    <r>
      <rPr>
        <b/>
        <i/>
        <sz val="11"/>
        <color indexed="8"/>
        <rFont val="Arial"/>
        <family val="2"/>
      </rPr>
      <t>до</t>
    </r>
    <r>
      <rPr>
        <sz val="11"/>
        <color indexed="8"/>
        <rFont val="Arial"/>
        <family val="2"/>
      </rPr>
      <t xml:space="preserve"> начала отчетного периода, отраженного в панели показателей, </t>
    </r>
    <r>
      <rPr>
        <b/>
        <i/>
        <sz val="11"/>
        <color indexed="8"/>
        <rFont val="Arial"/>
        <family val="2"/>
      </rPr>
      <t>и включая</t>
    </r>
    <r>
      <rPr>
        <sz val="11"/>
        <color indexed="8"/>
        <rFont val="Arial"/>
        <family val="2"/>
      </rPr>
      <t xml:space="preserve"> этот период. В идеале к концу фазы величина бюджета должна соответствовать объему обязательств.
</t>
    </r>
    <r>
      <rPr>
        <b/>
        <sz val="11"/>
        <color indexed="8"/>
        <rFont val="Arial"/>
        <family val="2"/>
      </rPr>
      <t>Совокупные расходы:</t>
    </r>
    <r>
      <rPr>
        <sz val="11"/>
        <color indexed="8"/>
        <rFont val="Arial"/>
        <family val="2"/>
      </rPr>
      <t xml:space="preserve"> Общая сумма фактических расходов по категориям 4 и 5 </t>
    </r>
    <r>
      <rPr>
        <b/>
        <i/>
        <sz val="11"/>
        <color indexed="8"/>
        <rFont val="Arial"/>
        <family val="2"/>
      </rPr>
      <t xml:space="preserve">до </t>
    </r>
    <r>
      <rPr>
        <sz val="11"/>
        <color indexed="8"/>
        <rFont val="Arial"/>
        <family val="2"/>
      </rPr>
      <t>начала отчетного периода, отраженного в панели показателей,</t>
    </r>
    <r>
      <rPr>
        <b/>
        <i/>
        <sz val="11"/>
        <color indexed="8"/>
        <rFont val="Arial"/>
        <family val="2"/>
      </rPr>
      <t xml:space="preserve"> и включая </t>
    </r>
    <r>
      <rPr>
        <sz val="11"/>
        <color indexed="8"/>
        <rFont val="Arial"/>
        <family val="2"/>
      </rPr>
      <t>этот период (оплаченных ОР или разрешенных для оплаты другими учреждениями, такими как ГФ или другими).</t>
    </r>
  </si>
  <si>
    <t xml:space="preserve">Общее количество периодических отчетов СР для ОР и отчетов суб-СР (ССР) для СР, содержащих обновленную информацию о финансировании, управлении и осуществлении программ, и полученных к установленному сроку. "Полным" считается отчет, содержащий все данные, которые требует ОР для составления ИОР/ЗПС.
Контрольный срок устанавливается ОР и указывается в соглашениях с суб-реципиентами.  </t>
  </si>
  <si>
    <t>Подписавшие соглашение</t>
  </si>
  <si>
    <r>
      <rPr>
        <b/>
        <sz val="11"/>
        <color indexed="8"/>
        <rFont val="Arial"/>
        <family val="2"/>
      </rPr>
      <t>Определеные:</t>
    </r>
    <r>
      <rPr>
        <sz val="11"/>
        <color indexed="8"/>
        <rFont val="Arial"/>
        <family val="2"/>
      </rPr>
      <t xml:space="preserve"> Общее количество потенциальных СР, определенных ОР для данной фазы. </t>
    </r>
    <r>
      <rPr>
        <b/>
        <sz val="11"/>
        <color indexed="8"/>
        <rFont val="Arial"/>
        <family val="2"/>
      </rPr>
      <t>Прошли оценку:</t>
    </r>
    <r>
      <rPr>
        <sz val="11"/>
        <color indexed="8"/>
        <rFont val="Arial"/>
        <family val="2"/>
      </rPr>
      <t xml:space="preserve"> Общее количество потенциальных СР, уровень квалификации которых для выполнения функций СР для данного гранта получил положительную оценку ОР. </t>
    </r>
    <r>
      <rPr>
        <b/>
        <sz val="11"/>
        <color indexed="8"/>
        <rFont val="Arial"/>
        <family val="2"/>
      </rPr>
      <t>Одобренные:</t>
    </r>
    <r>
      <rPr>
        <sz val="11"/>
        <color indexed="8"/>
        <rFont val="Arial"/>
        <family val="2"/>
      </rPr>
      <t xml:space="preserve"> Общее количество одобренных СР. </t>
    </r>
    <r>
      <rPr>
        <b/>
        <sz val="11"/>
        <color indexed="8"/>
        <rFont val="Arial"/>
        <family val="2"/>
      </rPr>
      <t>Подписавшие соглашение:</t>
    </r>
    <r>
      <rPr>
        <sz val="11"/>
        <color indexed="8"/>
        <rFont val="Arial"/>
        <family val="2"/>
      </rPr>
      <t xml:space="preserve"> Общее количество  СР, подписавших соглашения/ контракты с ОР в рамках данного гранта. </t>
    </r>
    <r>
      <rPr>
        <b/>
        <sz val="11"/>
        <color indexed="8"/>
        <rFont val="Arial"/>
        <family val="2"/>
      </rPr>
      <t>П</t>
    </r>
    <r>
      <rPr>
        <b/>
        <sz val="11"/>
        <color indexed="8"/>
        <rFont val="Arial"/>
        <family val="2"/>
        <charset val="204"/>
      </rPr>
      <t>олучающие ф</t>
    </r>
    <r>
      <rPr>
        <b/>
        <sz val="11"/>
        <color indexed="8"/>
        <rFont val="Arial"/>
        <family val="2"/>
      </rPr>
      <t>инансирование:</t>
    </r>
    <r>
      <rPr>
        <sz val="11"/>
        <color indexed="8"/>
        <rFont val="Arial"/>
        <family val="2"/>
      </rPr>
      <t xml:space="preserve"> Общее количество  СР, получающих финансирование и/или поставки от ОР.
Количество определенных, квалифицированных, одобренных, подписавших соглашение и получающих финансирование СР, за исключением случаев:  
Когда продолжает действовать одобрение, полученное для Фазы I, если для назначения СР в Фазе II одобрение не требуется. 
Когда такой СР больше не входит в категорию потенциальных, квалифицированных и одобренных, если соглашение с СР было подписано в предыдущей Фазе, но  </t>
    </r>
    <r>
      <rPr>
        <b/>
        <sz val="11"/>
        <color indexed="8"/>
        <rFont val="Arial"/>
        <family val="2"/>
      </rPr>
      <t>не</t>
    </r>
    <r>
      <rPr>
        <sz val="11"/>
        <color indexed="8"/>
        <rFont val="Arial"/>
        <family val="2"/>
      </rPr>
      <t xml:space="preserve"> осуществляется в нынешней Фазе .</t>
    </r>
  </si>
  <si>
    <t>Определеные</t>
  </si>
  <si>
    <t>Прошедшие оценку</t>
  </si>
  <si>
    <t>Одобренные</t>
  </si>
  <si>
    <r>
      <t>Количество запланированных руководящих должностей в структуре ОР гранта, заполненных или вакантных в настоящее время.</t>
    </r>
    <r>
      <rPr>
        <sz val="11"/>
        <color indexed="8"/>
        <rFont val="Arial"/>
        <family val="2"/>
      </rPr>
      <t xml:space="preserve"> Эквивалентное значение продолжительности полного рабочего времени для </t>
    </r>
    <r>
      <rPr>
        <b/>
        <sz val="11"/>
        <color indexed="8"/>
        <rFont val="Arial"/>
        <family val="2"/>
      </rPr>
      <t>руководящих</t>
    </r>
    <r>
      <rPr>
        <sz val="11"/>
        <color indexed="8"/>
        <rFont val="Arial"/>
        <family val="2"/>
      </rPr>
      <t xml:space="preserve"> должностей, предусмотренных в структуре организации (или запланированных иным образом) и непосредственно ответственных за реализацию гранта в структуре ОР и ведущих СР (при необходимости). Сюда относятся недавно принятые на работу и имеющиеся сотрудники, которым поручено управление грантом, а также любой персонал, задействоованный из других подразделений или партнерских организаций.</t>
    </r>
  </si>
  <si>
    <r>
      <t xml:space="preserve">Сколько дней понадобилось для подачи ИОР/ЗПС в офис МАФ </t>
    </r>
    <r>
      <rPr>
        <b/>
        <sz val="11"/>
        <color indexed="53"/>
        <rFont val="Arial"/>
        <family val="2"/>
      </rPr>
      <t xml:space="preserve"> </t>
    </r>
    <r>
      <rPr>
        <sz val="11"/>
        <color indexed="8"/>
        <rFont val="Arial"/>
        <family val="2"/>
      </rPr>
      <t xml:space="preserve">– этот показатель измеряет количество календарных дней, потребовавшихся ОР для направления местному агенту Фонда (МАФ) окончательных вариантов Итоговой оценки результатов и Запроса на перевод средств (ИОР/ЗПС) после завершения периода. "Окончательными" считаются ИОР/ЗПС, по которым МАФ не запрашивает каких-либо дополнительных уточняющих данных от ОР. Предполагаемый срок составляет 45 дней после завершения периода, указанного в грантовом соглашении.                                                                                                                                                Фактическй срок равен количеству дней, истекших с даты завершения периода и до даты предоставления основным реципиентом окончательных ИОР/ЗПС в офис МАФ.  </t>
    </r>
    <r>
      <rPr>
        <b/>
        <sz val="11"/>
        <color indexed="8"/>
        <rFont val="Arial"/>
        <family val="2"/>
      </rPr>
      <t xml:space="preserve">
Спустя сколько дней ОР получил платеж</t>
    </r>
    <r>
      <rPr>
        <sz val="11"/>
        <color indexed="8"/>
        <rFont val="Arial"/>
        <family val="2"/>
      </rPr>
      <t xml:space="preserve"> – этот показатель измеряет количество календарных дней,  потребовавшихся Глобальному фонду для последней выплаты на счет ОР после того, как МАФ получил  отвечающий требованиям ИОР/ЗПС. 
Предполагаемый срок составляет 45 дней. 
Фактический срок равен числу дней, истекших с даты направления основным реципиентом отвечающего требованиям ИОР/ЗПС в офис МАФ и до поступления платежа на банковской счет ОР.   </t>
    </r>
    <r>
      <rPr>
        <b/>
        <sz val="11"/>
        <color indexed="8"/>
        <rFont val="Arial"/>
        <family val="2"/>
      </rPr>
      <t xml:space="preserve">
Спустя сколько дней суб-реципиенты получили платежи</t>
    </r>
    <r>
      <rPr>
        <sz val="11"/>
        <color indexed="8"/>
        <rFont val="Arial"/>
        <family val="2"/>
      </rPr>
      <t xml:space="preserve"> – этот показатель измеряет среднее количество дней, потребовавшихся для осуществления платежей всем СР.
Предполагаемый срок определяется на местах основным реципиентом и субреципиентами, желательно в Руководстве по грантовым операциям. 
Фактический срок равен среднему количеству дней, истекших с даты получения платежа ГФ основным реципиентом и до даты получения средств каждым СР. Различные СР могут получать средства в различные даты, и этот показатель является средней величиной в отношении последней выплаты всем СР.</t>
    </r>
  </si>
  <si>
    <r>
      <t>Выплаты ГФ: До начала данного отчетного периода:</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до начала отчетного периода, отраженного на панели показателей, </t>
    </r>
    <r>
      <rPr>
        <b/>
        <i/>
        <sz val="11"/>
        <color indexed="8"/>
        <rFont val="Arial"/>
        <family val="2"/>
      </rPr>
      <t xml:space="preserve">но не включая </t>
    </r>
    <r>
      <rPr>
        <sz val="11"/>
        <color indexed="8"/>
        <rFont val="Arial"/>
        <family val="2"/>
      </rPr>
      <t xml:space="preserve">этот период.  </t>
    </r>
    <r>
      <rPr>
        <b/>
        <sz val="11"/>
        <color indexed="8"/>
        <rFont val="Arial"/>
        <family val="2"/>
      </rPr>
      <t>Выплаты ГФ:</t>
    </r>
    <r>
      <rPr>
        <sz val="11"/>
        <color indexed="8"/>
        <rFont val="Arial"/>
        <family val="2"/>
      </rPr>
      <t xml:space="preserve"> </t>
    </r>
    <r>
      <rPr>
        <b/>
        <sz val="11"/>
        <color indexed="8"/>
        <rFont val="Arial"/>
        <family val="2"/>
      </rPr>
      <t>Отчетный период:</t>
    </r>
    <r>
      <rPr>
        <sz val="11"/>
        <color indexed="8"/>
        <rFont val="Arial"/>
        <family val="2"/>
      </rPr>
      <t xml:space="preserve"> Сумма средств, переведенных Глобальныи Фондом на расчетный счет ОР или выплаченных непосредственно поставщикам (например, лекарственных средств, оборудования, москитных сеток) в течение отчетного периода, отраженного на панели показателей. 
</t>
    </r>
    <r>
      <rPr>
        <b/>
        <sz val="11"/>
        <color indexed="8"/>
        <rFont val="Arial"/>
        <family val="2"/>
      </rPr>
      <t>Выплаты ОР и расходы :</t>
    </r>
    <r>
      <rPr>
        <sz val="11"/>
        <color indexed="8"/>
        <rFont val="Arial"/>
        <family val="2"/>
      </rPr>
      <t xml:space="preserve"> </t>
    </r>
    <r>
      <rPr>
        <b/>
        <sz val="11"/>
        <color indexed="8"/>
        <rFont val="Arial"/>
        <family val="2"/>
      </rPr>
      <t>До начала данного отчетного периода:</t>
    </r>
    <r>
      <rPr>
        <sz val="11"/>
        <color indexed="8"/>
        <rFont val="Arial"/>
        <family val="2"/>
      </rPr>
      <t xml:space="preserve"> Общая сумма средств, указанных в отчетах как израсходованные ОР и/или выплаченные субреципиентам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Выплаты ОР и расходы: Отчетный период:</t>
    </r>
    <r>
      <rPr>
        <sz val="11"/>
        <color indexed="8"/>
        <rFont val="Arial"/>
        <family val="2"/>
      </rPr>
      <t xml:space="preserve"> Общая сумма средств, указанных в отчетах как израсходованные ОР и/или выплаченные субреципиентам в течение отчетного периода, отраженного на панели показателей.</t>
    </r>
    <r>
      <rPr>
        <b/>
        <sz val="11"/>
        <color indexed="8"/>
        <rFont val="Arial"/>
        <family val="2"/>
      </rPr>
      <t xml:space="preserve">
Выплаты субреципиентам: До начала данного отчетного периода: </t>
    </r>
    <r>
      <rPr>
        <sz val="11"/>
        <color indexed="8"/>
        <rFont val="Arial"/>
        <family val="2"/>
      </rPr>
      <t xml:space="preserve">Общая сумма средств, переведенных ОР субреципиентам до начала отчетного периода, отраженного на панели показателей, но не включая данный период.  </t>
    </r>
    <r>
      <rPr>
        <b/>
        <sz val="11"/>
        <color indexed="8"/>
        <rFont val="Arial"/>
        <family val="2"/>
      </rPr>
      <t xml:space="preserve">Выплаты субреципиентам: Отчетный период: </t>
    </r>
    <r>
      <rPr>
        <sz val="11"/>
        <color indexed="8"/>
        <rFont val="Arial"/>
        <family val="2"/>
      </rPr>
      <t xml:space="preserve">Общая сумма средств, переведенных ОР субреципиентам в течение отчетного периода, отраженного на панели показателей. </t>
    </r>
    <r>
      <rPr>
        <b/>
        <sz val="11"/>
        <color indexed="8"/>
        <rFont val="Arial"/>
        <family val="2"/>
      </rPr>
      <t xml:space="preserve">
Расходы субреципиентов: До начала данного отчетного периода: </t>
    </r>
    <r>
      <rPr>
        <sz val="11"/>
        <color indexed="8"/>
        <rFont val="Arial"/>
        <family val="2"/>
      </rPr>
      <t xml:space="preserve">Общая сумма расходов, указанных в отчетах СР, до начала отчетного периода, отраженного на панели показателей, </t>
    </r>
    <r>
      <rPr>
        <b/>
        <i/>
        <sz val="11"/>
        <color indexed="8"/>
        <rFont val="Arial"/>
        <family val="2"/>
      </rPr>
      <t>но не включая</t>
    </r>
    <r>
      <rPr>
        <sz val="11"/>
        <color indexed="8"/>
        <rFont val="Arial"/>
        <family val="2"/>
      </rPr>
      <t xml:space="preserve"> данный период.  </t>
    </r>
    <r>
      <rPr>
        <b/>
        <sz val="11"/>
        <color indexed="8"/>
        <rFont val="Arial"/>
        <family val="2"/>
      </rPr>
      <t>Расходы субреципиентов: Отчетный период:</t>
    </r>
    <r>
      <rPr>
        <sz val="11"/>
        <color indexed="8"/>
        <rFont val="Arial"/>
        <family val="2"/>
      </rPr>
      <t xml:space="preserve"> Общая сумма расходов, указанных в отчетах СР, в течение отчетного периода, отраженного на панели показателей.</t>
    </r>
  </si>
  <si>
    <r>
      <t xml:space="preserve">Совокупный бюджет по задачам: </t>
    </r>
    <r>
      <rPr>
        <sz val="11"/>
        <color indexed="8"/>
        <rFont val="Arial"/>
        <family val="2"/>
      </rPr>
      <t xml:space="preserve">Сумма бюджета гранта </t>
    </r>
    <r>
      <rPr>
        <b/>
        <sz val="11"/>
        <color indexed="8"/>
        <rFont val="Arial"/>
        <family val="2"/>
      </rPr>
      <t>по задачам</t>
    </r>
    <r>
      <rPr>
        <sz val="11"/>
        <color indexed="8"/>
        <rFont val="Arial"/>
        <family val="2"/>
      </rPr>
      <t xml:space="preserve">, начиная с первого периода текущей фазы </t>
    </r>
    <r>
      <rPr>
        <b/>
        <i/>
        <sz val="11"/>
        <color indexed="8"/>
        <rFont val="Arial"/>
        <family val="2"/>
      </rPr>
      <t>и до</t>
    </r>
    <r>
      <rPr>
        <b/>
        <sz val="11"/>
        <color indexed="8"/>
        <rFont val="Arial"/>
        <family val="2"/>
      </rPr>
      <t xml:space="preserve"> </t>
    </r>
    <r>
      <rPr>
        <sz val="11"/>
        <color indexed="8"/>
        <rFont val="Arial"/>
        <family val="2"/>
      </rPr>
      <t>завершения</t>
    </r>
    <r>
      <rPr>
        <b/>
        <sz val="11"/>
        <color indexed="8"/>
        <rFont val="Arial"/>
        <family val="2"/>
      </rPr>
      <t xml:space="preserve"> </t>
    </r>
    <r>
      <rPr>
        <sz val="11"/>
        <color indexed="8"/>
        <rFont val="Arial"/>
        <family val="2"/>
      </rPr>
      <t xml:space="preserve">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t>
    </r>
    <r>
      <rPr>
        <b/>
        <sz val="11"/>
        <color indexed="8"/>
        <rFont val="Arial"/>
        <family val="2"/>
      </rPr>
      <t xml:space="preserve">
Совокупные расходы по задачам:</t>
    </r>
    <r>
      <rPr>
        <sz val="11"/>
        <color indexed="8"/>
        <rFont val="Arial"/>
        <family val="2"/>
      </rPr>
      <t xml:space="preserve"> Сумма средств </t>
    </r>
    <r>
      <rPr>
        <b/>
        <i/>
        <sz val="11"/>
        <color indexed="8"/>
        <rFont val="Arial"/>
        <family val="2"/>
      </rPr>
      <t>по задачам,</t>
    </r>
    <r>
      <rPr>
        <sz val="11"/>
        <color indexed="8"/>
        <rFont val="Arial"/>
        <family val="2"/>
      </rPr>
      <t xml:space="preserve"> израсходованных непосредственно ОР, а также средства, переведенные ОР всем субреципиентам (СР) с начала данной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данный  период, по задачам. </t>
    </r>
  </si>
  <si>
    <r>
      <t>Совокупный бюджет: Сумма</t>
    </r>
    <r>
      <rPr>
        <sz val="11"/>
        <color indexed="8"/>
        <rFont val="Arial"/>
        <family val="2"/>
      </rPr>
      <t xml:space="preserve"> бюджета гранта, начиная с периода одного (квартала, триместра, полугодия) текущей фазы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 </t>
    </r>
    <r>
      <rPr>
        <b/>
        <i/>
        <sz val="11"/>
        <color indexed="8"/>
        <rFont val="Arial"/>
        <family val="2"/>
      </rPr>
      <t>включая</t>
    </r>
    <r>
      <rPr>
        <sz val="11"/>
        <color indexed="8"/>
        <rFont val="Arial"/>
        <family val="2"/>
      </rPr>
      <t xml:space="preserve"> этот период. </t>
    </r>
    <r>
      <rPr>
        <b/>
        <sz val="11"/>
        <color indexed="8"/>
        <rFont val="Arial"/>
        <family val="2"/>
      </rPr>
      <t xml:space="preserve">
Совокупные выплаты Глобальным Фондом:</t>
    </r>
    <r>
      <rPr>
        <sz val="11"/>
        <color indexed="8"/>
        <rFont val="Arial"/>
        <family val="2"/>
      </rPr>
      <t xml:space="preserve"> Сумма всех средств, переведенных Глобальным фондом (ГФ) основному реципиенту (ОР) или выплаченных непосредственно поставщикам (например, лекарственных средств, оборудования, москитных сеток) и </t>
    </r>
    <r>
      <rPr>
        <b/>
        <i/>
        <sz val="11"/>
        <color indexed="8"/>
        <rFont val="Arial"/>
        <family val="2"/>
      </rPr>
      <t>до</t>
    </r>
    <r>
      <rPr>
        <sz val="11"/>
        <color indexed="8"/>
        <rFont val="Arial"/>
        <family val="2"/>
      </rPr>
      <t xml:space="preserve"> завершения отчетного периода, отраженного на панели показателей,</t>
    </r>
    <r>
      <rPr>
        <b/>
        <i/>
        <sz val="11"/>
        <color indexed="8"/>
        <rFont val="Arial"/>
        <family val="2"/>
      </rPr>
      <t xml:space="preserve"> включая </t>
    </r>
    <r>
      <rPr>
        <sz val="11"/>
        <color indexed="8"/>
        <rFont val="Arial"/>
        <family val="2"/>
      </rPr>
      <t xml:space="preserve">данный период.  </t>
    </r>
  </si>
  <si>
    <r>
      <t>Утвержденный бюджет, определенный в грантовом соглашении (в отношении категорий 4 и 5 согласно Расширенному финансовому отчету в текущей фазе); финансовые данные ОР (в отношении расходов); данные отде</t>
    </r>
    <r>
      <rPr>
        <sz val="11"/>
        <rFont val="Arial"/>
        <family val="2"/>
      </rPr>
      <t>ла УСЗ (в отнош</t>
    </r>
    <r>
      <rPr>
        <sz val="11"/>
        <color indexed="8"/>
        <rFont val="Arial"/>
        <family val="2"/>
      </rPr>
      <t>ении размещенных заказов и проплаченных средств или финансовых обязательств).</t>
    </r>
  </si>
  <si>
    <r>
      <t xml:space="preserve">Совокупное количество к данному отчетному периоду. СР </t>
    </r>
    <r>
      <rPr>
        <sz val="11"/>
        <color indexed="8"/>
        <rFont val="Symbol"/>
        <family val="1"/>
        <charset val="2"/>
      </rPr>
      <t>-</t>
    </r>
    <r>
      <rPr>
        <sz val="11"/>
        <color indexed="8"/>
        <rFont val="Arial"/>
        <family val="2"/>
      </rPr>
      <t xml:space="preserve"> это учреждение или программа со своим планом работы, бюджетом и целевыми показателями.</t>
    </r>
  </si>
  <si>
    <t>Количество в текущем отчетном периоде.</t>
  </si>
  <si>
    <t>Совокупное количество до начала отчетного периода, отраженного на панели показателей. Количество выполненных и невыполненных ПУ и/или ДУС должно быть равно общему количеству, установленному для гранта Глобальным фондом.</t>
  </si>
  <si>
    <t>Документы ОР; отчеты о результатах реализации гранта.</t>
  </si>
  <si>
    <r>
      <t xml:space="preserve">Валюта финансирования гранта (долл. США или евро)                                                • </t>
    </r>
    <r>
      <rPr>
        <b/>
        <sz val="11"/>
        <color indexed="8"/>
        <rFont val="Arial"/>
        <family val="2"/>
      </rPr>
      <t>Отчетный период</t>
    </r>
    <r>
      <rPr>
        <sz val="11"/>
        <color indexed="8"/>
        <rFont val="Arial"/>
        <family val="2"/>
      </rPr>
      <t xml:space="preserve">  – Цифры отражают бюджет, выплаты или расходы за отчетный период, показанный на панели показателей.
• </t>
    </r>
    <r>
      <rPr>
        <b/>
        <sz val="11"/>
        <color indexed="8"/>
        <rFont val="Arial"/>
        <family val="2"/>
      </rPr>
      <t>До начала отчетного периода</t>
    </r>
    <r>
      <rPr>
        <sz val="11"/>
        <color indexed="8"/>
        <rFont val="Arial"/>
        <family val="2"/>
      </rPr>
      <t xml:space="preserve"> - Цифры отражают общий бюджет, выплаты или расходы за все периоды до начала текущего периода, </t>
    </r>
    <r>
      <rPr>
        <b/>
        <i/>
        <sz val="11"/>
        <color indexed="8"/>
        <rFont val="Arial"/>
        <family val="2"/>
      </rPr>
      <t xml:space="preserve">не включая </t>
    </r>
    <r>
      <rPr>
        <sz val="11"/>
        <color indexed="8"/>
        <rFont val="Arial"/>
        <family val="2"/>
      </rPr>
      <t>его.</t>
    </r>
  </si>
  <si>
    <r>
      <t xml:space="preserve">• </t>
    </r>
    <r>
      <rPr>
        <b/>
        <sz val="11"/>
        <color indexed="8"/>
        <rFont val="Arial"/>
        <family val="2"/>
      </rPr>
      <t>Совокупный</t>
    </r>
    <r>
      <rPr>
        <sz val="11"/>
        <color indexed="8"/>
        <rFont val="Arial"/>
        <family val="2"/>
      </rPr>
      <t xml:space="preserve"> – Цифры отражают бюджет, выплаты или расходы за все периоды данной фазы до начала отчетного периода, показанного на панели показателей, включая данный период.</t>
    </r>
  </si>
  <si>
    <t>Валюта финансирования гранта (долл. США или евро) Общая сумма – Цифры отражают бюджет и выплаты за все периоды данной фазы до начала отчетного периода, показанного на панели показателей, включая данный период.</t>
  </si>
  <si>
    <t>ZDV/3TC/NVP</t>
  </si>
  <si>
    <t>ZDV/3TC</t>
  </si>
  <si>
    <t>ПРООН</t>
  </si>
  <si>
    <t>да</t>
  </si>
  <si>
    <t>нет</t>
  </si>
  <si>
    <t>Улучшение выявления и диагностики ТБ и качественное лечение ТБ случаев</t>
  </si>
  <si>
    <t>Расширение доступа к диагностике и лечению лекарственно-устойчивого туберкулеза</t>
  </si>
  <si>
    <t>Управление проектом</t>
  </si>
  <si>
    <t>Комментарии:</t>
  </si>
  <si>
    <t>Измеряется в абсолютных числах  на основании списков больных, которые предоставляет СР.</t>
  </si>
  <si>
    <t>База данных МЛУ-ТБ НЦФ РЦИиЭ</t>
  </si>
  <si>
    <t>Число лабораторно подтвержденных МЛУ-ТБ больных, начавших  лечение препаратами второго ряда по ДОТС+, согласно годовому рабочему плану.</t>
  </si>
  <si>
    <t>Бюджет (в $)</t>
  </si>
  <si>
    <t xml:space="preserve"> Все СР предоставили полные отчеты в установленные сроки</t>
  </si>
  <si>
    <t>Утвержденный бюджет*</t>
  </si>
  <si>
    <t>To consolidate DOTS framework through strengthening programme management, improving TB case detection and diagnosis and quality treatment of TB cases</t>
  </si>
  <si>
    <t xml:space="preserve"> To expand access to diagnosis and treatment of drug-resistant tuberculosis</t>
  </si>
  <si>
    <t>Program management</t>
  </si>
  <si>
    <t>Budget</t>
  </si>
  <si>
    <t>Expenditures</t>
  </si>
  <si>
    <t>1 Budget</t>
  </si>
  <si>
    <t>1 Expenditures</t>
  </si>
  <si>
    <t>PR</t>
  </si>
  <si>
    <t>SR</t>
  </si>
  <si>
    <t>Общий итог</t>
  </si>
  <si>
    <t>Cummulative/EFR</t>
  </si>
  <si>
    <t>Last/DB</t>
  </si>
  <si>
    <t>PUDR</t>
  </si>
  <si>
    <t>Замечания и комментарии</t>
  </si>
  <si>
    <t>Продукция</t>
  </si>
  <si>
    <t>Число МЛУ-ТБ больных, включенных в лечение препаратами второго ряда ( гражданский и пенитенциарный секторы здравоохранения).</t>
  </si>
  <si>
    <t xml:space="preserve">Число  больных с чувствительной формой ТБ и ПЛУ(ПТП 1 ряда) на лечении, получающих мотивационную поддержку для лучшей приверженности к лечению </t>
  </si>
  <si>
    <t>Р1</t>
  </si>
  <si>
    <t xml:space="preserve">MDR TB-1: Процент ранее излеченных ТБ пациентов, прошедших ТЛЧ (только бактериологически положительные случаи) </t>
  </si>
  <si>
    <t>MDR TB-2: Количество бактериологически подтвержденных зарегистрированных ЛУ-ТБ случаев (РУ-ТБ и/или МЛУ-ТБ)</t>
  </si>
  <si>
    <t>MDR TB-3: Число больных  с устойчивыми формами туберкулеза, включенных на лечение препаратами второго ряда ( вместе с пенитенциарной системой)</t>
  </si>
  <si>
    <t>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t>
  </si>
  <si>
    <t xml:space="preserve">Процент и количество пациентов с симптомами или подозрениями на ТБ, обследованных методом Xpert MTB/RIF и подтвержденным активным ТБ  </t>
  </si>
  <si>
    <t>Разрабатываются УОФ.</t>
  </si>
  <si>
    <t>Арташес Мирзоян</t>
  </si>
  <si>
    <t>Р2</t>
  </si>
  <si>
    <t>Мотивационной поддержкой были охвачены все больные ЛУ-ТБ, которые не прерывали лечение более  5 дней.</t>
  </si>
  <si>
    <t>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t>
  </si>
  <si>
    <t>Данный индикатор показывает охват ранее леченных тестом на лекарственную чувствительность.</t>
  </si>
  <si>
    <t>8%</t>
  </si>
  <si>
    <t>&gt;100%</t>
  </si>
  <si>
    <t>KGZ-C-UNDP</t>
  </si>
  <si>
    <t>Управление программой</t>
  </si>
  <si>
    <t>Профилактика - ПИН и их партнеры</t>
  </si>
  <si>
    <t>Профилактика - Работники секс-бизнеса и их клиенты</t>
  </si>
  <si>
    <t>Профилактика - МСМ и трансгендерные лица</t>
  </si>
  <si>
    <t xml:space="preserve">Профилактика - Другие уязвимые группы населения </t>
  </si>
  <si>
    <t xml:space="preserve">Лечение, уход и поддержка
</t>
  </si>
  <si>
    <t>Укрепление систем сообществ</t>
  </si>
  <si>
    <t>Устранение правовых барьеров к доступу</t>
  </si>
  <si>
    <t>УC3 - Информационные системы здравоохранения и МиО</t>
  </si>
  <si>
    <t>ТБ/ВИЧ</t>
  </si>
  <si>
    <t>МЛУ-ТБ</t>
  </si>
  <si>
    <t>ППМР</t>
  </si>
  <si>
    <t>УСЗ - системы управления закупками и логистикой</t>
  </si>
  <si>
    <t xml:space="preserve">Профилактика - заключенные
</t>
  </si>
  <si>
    <t>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t>
  </si>
  <si>
    <t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t>
  </si>
  <si>
    <t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t>
  </si>
  <si>
    <t>Процент взрослых и детей с известным ВИЧ статусом, получающих антиретровирусную терапию на данный момент</t>
  </si>
  <si>
    <t xml:space="preserve">Все лица с известным статусом на конец отчетного периода получающие АРТ в соответствие с национальным клиническим протоколом из оценочного числа ЛЖВ. </t>
  </si>
  <si>
    <t xml:space="preserve">Для сбора данных используется утвержденные НСК КР учетно-отчетные формы 4 и 4 а. РЦ “СПИД” предоставляет данные в ПРООН ежеквартально. </t>
  </si>
  <si>
    <t xml:space="preserve">Количество ЛЖВ, находящихся на попечении общинных организаций и участвующих в программах поддержки </t>
  </si>
  <si>
    <t xml:space="preserve">Указывается фактическое количество ЛЖВ,  получивших услугу через сообщества/инициативные группы/НПО и/или программы поддержки хотя бы один раз в квартал (и как минимум дважды за отчетное полугодие). </t>
  </si>
  <si>
    <t>Измеряется в абсолютных числах, расчет ведется по лицам, получившим услуги. Не кумулятивный.</t>
  </si>
  <si>
    <t>Отчетная документация организаций - СР (ежеквартально), БД МИС.</t>
  </si>
  <si>
    <t>Процент ЛУИН заключенных, охваченных программами по  профилактике ВИЧ</t>
  </si>
  <si>
    <t xml:space="preserve">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из числа заключенных. </t>
  </si>
  <si>
    <t>Не кумулятивный, данные от СР представляются в абсолютных числах. На уровне ОР осуществляется кумуляция данных и расчеты в процентах. Числитель:Количество лиц, которые получили минимальный пакет услуг (шприцы, иглы, салфетки),  информационные материалы (в виде информационных брошюр или информационных сессий) и обеспечен доступ к презервативам  хотя бы один раз в течение отчетного периода; знаменатель: фактическое количество заключенных.</t>
  </si>
  <si>
    <t xml:space="preserve">Процент ЛУИН получающих ОЗТ, которые находятся на лечении не менее 6 месяцев после начала лечения </t>
  </si>
  <si>
    <t>Измеряется в процентах, количество людей вступивших в программу ОЗТ в период предыдущий отчетному на  количество людей продолживших терапию в течении 6 месяцев после ее начала. Не кумулятивный.</t>
  </si>
  <si>
    <t>Процент ЛУИН, протестированных на ВИЧ и знающих свой результат</t>
  </si>
  <si>
    <t>Процент ЛУИН,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</si>
  <si>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включая заключенных ЛУИН и клиентов ОЗТ; знаменатель: оценочное количество ЛУИН за 2013 г. </t>
  </si>
  <si>
    <t>Процент заключенных, протестированных на ВИЧ и знающих свой результат</t>
  </si>
  <si>
    <t>Процент заключенных, прошедших тестирование на ВИЧ и получивших после-тестовое консультирование.</t>
  </si>
  <si>
    <t>Источником данных являются отчеты суб-получателей.</t>
  </si>
  <si>
    <t>Процент СР охваченных, программами по профилактике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</si>
  <si>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СР за 2013 г. </t>
  </si>
  <si>
    <t>Отчетная документация организаций - СР (ежеквартально), БД МИС</t>
  </si>
  <si>
    <t>Процент СР, протестированных на ВИЧ и знающих свой результат</t>
  </si>
  <si>
    <t>Процент СР,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</si>
  <si>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СР, прошедших тестирование и знающих свои результаты за отчетный период; знаменатель: оценочное количество СР за 2013 г. </t>
  </si>
  <si>
    <t>Процент МСМ охваченных, программами по профилактике ВИЧ</t>
  </si>
  <si>
    <t xml:space="preserve">Не кумулятивный, данные от СР представляются в абсолютных числах.На уровне ОР осуществляется объединение данных и расчеты в процентах. Числитель: количество охваченных минимальным пакетом за отчетный период, знаменатель: оценочное количество МСМ за 2013 г. </t>
  </si>
  <si>
    <t>Процент МСМ, протестированных на ВИЧ и знающих свой результат</t>
  </si>
  <si>
    <t>Процент МСМ, прошедших тестирование на ВИЧ и получивших после-тестовое консультирование.</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</si>
  <si>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ЛУИН, прошедших тестирование и знающих свои результаты за отчетный период; знаменатель: оценочное количество МСМ за 2013 г. </t>
  </si>
  <si>
    <t>Процент ЛЖВ, которым была проведена оценка ТБ статуса в соответствии с национальным клиническим протоколом за отчетный период.</t>
  </si>
  <si>
    <t>Не кумулятивный. Числитель: количество ЛЖВ, которым была проведена оценка ТБ статуса, знаменатель: количество ЛЖВ, вовлеченных в уход по ВИЧ (доступных)</t>
  </si>
  <si>
    <t>Данные РЦ СПИД, ЭС.</t>
  </si>
  <si>
    <t>Процент ЛЖВ, которые получали комбинированное лечение (АРТ и ТБ), из числа ЛЖВ с выявленным ТБ статусом</t>
  </si>
  <si>
    <t>Процент ЛЖВ с ТБ, получавших в  отчетном периоде антиретровирусную терапию и противотуберкулезное лечение.</t>
  </si>
  <si>
    <t>Числитель: Количество взрослых и детей с ВИЧ-инфекцией и ТБ, получавших в  отчетном периоде антиретровирусную терапию и противотуберкулезное лечение
Знаменатель: Количество ЛЖВ с ТБ</t>
  </si>
  <si>
    <t>Данные РЦ СПИД, программа ЭС.</t>
  </si>
  <si>
    <t>Процент ЛЖВ среди вновь взятых на Д-учет, получивших профилактику  изониазидом</t>
  </si>
  <si>
    <t>Процент ЛЖВ, получивших профилактику изониазидом среди вновь взятых на Д-учет.</t>
  </si>
  <si>
    <t>Числитель: Число ЛЖВ вновь взятых на Д-учет, которые получили  профилактику изониазидом (хотя бы одну дозу) за отчетный период
Знаменатель: Число ЛЖВ, вновь взятых  на диспансерный учет в организациях здравоохранения (Число взрослых и детей с ВИЧ-инфекцией которые были на приеме в медицинском учреждении, предоставляющем услуги при ВИЧ-инфекции,  хотя бы один раз в течение отчетного года) за отчетный период</t>
  </si>
  <si>
    <t>Процент ВИЧ-положительных беременных женщин, которые получали антиретровирусные препараты (АРВ) для снижения риска передачи от матери ребенку</t>
  </si>
  <si>
    <t xml:space="preserve">Индикатор рассчитывается в целом и в разбивке данных с учетом схемы назначения антиретровирусных препаратов и включает число ВИЧ-инфицированных беременных женщин, получивших полный курс антиретровирусной профилактики за отчетный период из оценочного числа ВИЧ-инфицированных беременных женщин, родивших за последние 12 месяцев. 
</t>
  </si>
  <si>
    <t>Данные РЦ СПИД, программа ЭС, Спектрум.</t>
  </si>
  <si>
    <t xml:space="preserve">Процент рожденных от ВИЧ-инфицированных женщин младенцев, прошедших вирусологический тест на ВИЧ в течение двух месяцев со дня рождения </t>
  </si>
  <si>
    <t xml:space="preserve">Индикатор включает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из оценочного числа ВИЧ-инфицированных беременных женщин, родивших за последние 12 месяцев. 
</t>
  </si>
  <si>
    <t>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t>
  </si>
  <si>
    <t>Подсчитывается количество выявленных и задокументированных нарушений прав человека (правового, гражданского, административного характера и т.д.) со стороны уличных юристов, задействованных в программе.</t>
  </si>
  <si>
    <t xml:space="preserve">Программные отчеты суб-получателей, задокументированные случаи. </t>
  </si>
  <si>
    <t>Количество организаций, участвующих в программе "Уличные юристы"</t>
  </si>
  <si>
    <t>Подсчитывается количество НПО и их сотрдников, задействованных в программе "Уличные Юристы" за отчетный период.</t>
  </si>
  <si>
    <t>Программные отчеты суб-получателей, списки уличных юристов.</t>
  </si>
  <si>
    <t>Показатель по ТБ</t>
  </si>
  <si>
    <t>Показатель по ВИЧ /СПИД</t>
  </si>
  <si>
    <t>ВИЧ/СПИД</t>
  </si>
  <si>
    <t>Процент ЛУИН, охваченных программами по  профилактике ВИЧ</t>
  </si>
  <si>
    <t>Топ 10</t>
  </si>
  <si>
    <t>с текущим грантом</t>
  </si>
  <si>
    <t xml:space="preserve">Процент взрослых и детей с известным ВИЧ статусом, получающих антиретровирусную терапию на данный момент </t>
  </si>
  <si>
    <t>Достигнуто на 106%</t>
  </si>
  <si>
    <t>Достигнуто на 120%</t>
  </si>
  <si>
    <t>Ч:247
З:380
%:65</t>
  </si>
  <si>
    <t>Ч:123
З:241
%:51</t>
  </si>
  <si>
    <t>Ч: 2420
З: 8000
%: 30.3</t>
  </si>
  <si>
    <t>Ч: 2713
З: 8300
%: 33</t>
  </si>
  <si>
    <t>Ч:4260
З: 7103
%: 60</t>
  </si>
  <si>
    <t>Ч:4050
З: 7103
%: 57</t>
  </si>
  <si>
    <t xml:space="preserve"> Топ 10</t>
  </si>
  <si>
    <t>Ч: 3270
З: 11692
%: 28</t>
  </si>
  <si>
    <t xml:space="preserve">Ч: 3765
З: 11692
%:32.2 </t>
  </si>
  <si>
    <t>Ч: 5912
З: 25000
%: 23.6</t>
  </si>
  <si>
    <t>Ч: 6950
З: 25000
%: 28</t>
  </si>
  <si>
    <t>Ч:1630
З: 7103
%: 22.9</t>
  </si>
  <si>
    <t>Ч:1097
З: 7103
%: 15.4</t>
  </si>
  <si>
    <t>Ч: 1727
З: 11692
%: 14.8</t>
  </si>
  <si>
    <t>Достигнуто на 103%</t>
  </si>
  <si>
    <t>Ч: 1841
З: 11692
%: 15.7</t>
  </si>
  <si>
    <t>Процент взрослых и детей , у которых ТБ статус был оценен и зарегистрирован во время их последнего визита, среди всех взрослых и детей, вовлеченных в уход по ВИЧ</t>
  </si>
  <si>
    <t xml:space="preserve"> с текущим грантом</t>
  </si>
  <si>
    <t>95.6%</t>
  </si>
  <si>
    <t>Достигнуто на 108%</t>
  </si>
  <si>
    <t>94.6%</t>
  </si>
  <si>
    <t>61.6%</t>
  </si>
  <si>
    <t>Количество задокументированных нарушений прав человека (в разбивке по уязвимым группам)</t>
  </si>
  <si>
    <t>Достигнуто на 118%</t>
  </si>
  <si>
    <t>Количество игл и шприцев, розданных на 1 ЛУИН за год</t>
  </si>
  <si>
    <t>Достигнуто на %</t>
  </si>
  <si>
    <t>Ч:1450
З:8000
%: 18</t>
  </si>
  <si>
    <t>Достигнуто на 95%</t>
  </si>
  <si>
    <t>Ч:1354
З:8300
%: 16</t>
  </si>
  <si>
    <t>Информация о программе: ВИЧ/СПИД</t>
  </si>
  <si>
    <t>Предварительные условия (ПУ) ВИЧ/СПИД</t>
  </si>
  <si>
    <t>Действия с установленным сроком исполнения (ДУС) ВИЧ/СПИД</t>
  </si>
  <si>
    <t>Предварительные условия (ПУ) ТБ</t>
  </si>
  <si>
    <t>Действия с установленным сроком исполнения (ДУС) ТБ</t>
  </si>
  <si>
    <t>СР ВИЧ/СПИД</t>
  </si>
  <si>
    <t>СР ТБ</t>
  </si>
  <si>
    <t>Отчеты ССР для СР ТБ</t>
  </si>
  <si>
    <t>Отчеты ССР для СР ВИЧ/СПИД</t>
  </si>
  <si>
    <t>Отчеты СР для ОР ВИЧ СПИД</t>
  </si>
  <si>
    <t>Отчеты СР для ОР ТБ</t>
  </si>
  <si>
    <t>Комментарии по ВИЧ:</t>
  </si>
  <si>
    <t>Комментарии по ТБ:</t>
  </si>
  <si>
    <t>Комментрии:</t>
  </si>
  <si>
    <t>Замечания</t>
  </si>
  <si>
    <t>Процент ЛУИН заключенных, охваченных программами по профилактике ВИЧ</t>
  </si>
  <si>
    <t>Р3</t>
  </si>
  <si>
    <t>Программные показатели по ТБ</t>
  </si>
  <si>
    <t>Программные показатели по ВИЧ/СПИД</t>
  </si>
  <si>
    <t>1684</t>
  </si>
  <si>
    <r>
      <t>Данный индикатор достиг  70% выполнения, мотивационную поддержку</t>
    </r>
    <r>
      <rPr>
        <sz val="8"/>
        <rFont val="Calibri"/>
        <family val="2"/>
        <charset val="204"/>
      </rPr>
      <t xml:space="preserve"> в виде денежных выплат получают только приверженные пациенты не прерывающ</t>
    </r>
    <r>
      <rPr>
        <sz val="8"/>
        <color indexed="8"/>
        <rFont val="Calibri"/>
        <family val="2"/>
      </rPr>
      <t>ие лечение более 5 дней.</t>
    </r>
  </si>
  <si>
    <t>2034</t>
  </si>
  <si>
    <t>Данный индикатор достиг выполнение 121%,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t>
  </si>
  <si>
    <t>96%</t>
  </si>
  <si>
    <t>Данный индикатор показывает охват ранее леченных тестом на лекарственную чувствительность и был выполнен на 101%</t>
  </si>
  <si>
    <t>736</t>
  </si>
  <si>
    <t xml:space="preserve"> Количество случаев МЛУ / РР-ТБ, зарегистрированных во  2-3  кв.2017 г. было 736 по сравнению с целевым 712 (103%).  </t>
  </si>
  <si>
    <t>686</t>
  </si>
  <si>
    <t>В Q2-3 2017 686 пациентов с устойчивыми формами туберкулеза были включены в лечение препаратами второй линии против 662 целевого количества и составило 103%. В это количество больных 643  покрыты из Глобального фонда, а 43 пациента на средства  MSF. В гражданском секторе здравоохранения взяты на лечение 658 пациентов, в тюремном секторе - 28 человек. В дополнение к 686 пациентам также начали лечение 205 пациентов с полирезистентной формой ТБ, которые также были закуплены ПРООН. Эти пациенты не отражены в  данном показателе из-за  его определения.</t>
  </si>
  <si>
    <t>18%</t>
  </si>
  <si>
    <t xml:space="preserve"> 
За отчетный период Q1-4 2017 13121 пациентов с симптомами, указывающими на туберкулез, прошли обследование мокроты методом GX. Из них 2440 случаев были подтверждены как активный туберкулез, что сотавило 18,6%.
</t>
  </si>
  <si>
    <t>Р4</t>
  </si>
  <si>
    <t>Р5</t>
  </si>
  <si>
    <t>Р6</t>
  </si>
  <si>
    <t>Р7</t>
  </si>
  <si>
    <t>Р8</t>
  </si>
  <si>
    <t>Р9</t>
  </si>
  <si>
    <t>Р10</t>
  </si>
  <si>
    <t>Р11</t>
  </si>
  <si>
    <t>По ВИЧ компоненту - в программном отделе на конец 2016 года была одна вакантная позиция. Дополнительно к основному штату работали 1 Эксперт по ВИЧ и 1 Фармацевт по индивидуальным контрактам
По ТБ компоненту: Координатор гранта ТБ, Финансовый специалист, специалист по амбулаторному лечению и специалист МиО гранта ТБ</t>
  </si>
  <si>
    <t>Продолжили реализацию программы всего 35 Суб-получателей, из которых 34 СП получали финансирование. МЗ КР финанасирования не получало, находилось на "прямых выплатах".  
По ТБ компоненту: Соглашения подписаны в Марте,  отчеты за третий и четвертый кварталы сданы и отражены в отчете PU\DR</t>
  </si>
  <si>
    <t>Определение (на основании Плана мониторинга и оценки)</t>
  </si>
  <si>
    <t>Вся работа по выполнению ПУ по компоненту ВИЧ со стороны ПРООН была выполнена в полном объеме на конец 2015 года, новых дополнительных ПУ и ДУС не было. 
Все предваритиельные условия выполнены</t>
  </si>
  <si>
    <t xml:space="preserve">По компоненту ВИЧ - 30 из 34 ожидаемых программных отчетов прямых субполучателей были получены своевременно. 32 отчета были проверены, доработаны СП и приняты в течение 30 календарных дней, 2 отчета были приняты после установленного срока. </t>
  </si>
  <si>
    <t>Capreomycin  1000mg  Порошок для инъекций</t>
  </si>
  <si>
    <t>Kanamycin  1000mg  Порошок для инъекций</t>
  </si>
  <si>
    <t>Amoxicillin + Potassium clavulanate  875mg+125mg  Таблетки в оболочке</t>
  </si>
  <si>
    <t>Cycloserine  250mg  Капсулы</t>
  </si>
  <si>
    <t>Ethambutol  400mg  Таблетки в оболочке</t>
  </si>
  <si>
    <t>Isoniazid  300mg  Таблетки без оболочки</t>
  </si>
  <si>
    <t>Levofloxacin  250mg  Таблетки в оболочке</t>
  </si>
  <si>
    <t>Moxifloxacin  400mg  Таблетки в оболочке</t>
  </si>
  <si>
    <t>P-aminosalicylate sodium salt  4000mg  Powder/Sachet</t>
  </si>
  <si>
    <t>Protionamide   250mg  Таблетки в оболочке</t>
  </si>
  <si>
    <t>Rifampicin  150mg  Таблетки в оболочке</t>
  </si>
  <si>
    <t>Pyrazinamide  400mg  Таблетки без оболочки</t>
  </si>
  <si>
    <t>Клофаземин 100 мг</t>
  </si>
  <si>
    <t>Имипенем500/Циластатин 500</t>
  </si>
  <si>
    <t>Линезолид 600 мг</t>
  </si>
  <si>
    <t>Бедаквилин 100 мг</t>
  </si>
  <si>
    <t>Метадон</t>
  </si>
  <si>
    <t>Представленная информация отражает ситуацию на 31/12/16 (данные ежемесячного отчета по использованию ПТП). Остатки не включают ожидаемые поставки, которые были получены в период январь-июнь 2017г. С учетом данных поставок в начале 2017 г. запасы были восполнены.</t>
  </si>
  <si>
    <t>Представленная информация отражает ситуацию на 31/12/16 (Данные Электронной базы слежения за случаями ВИЧ и данным РЦ СПИД). Представленная информация отражает данные по пациентам согласно Клинического протокола. Назначение и перевод пациентов на фиксированные схемы лечения производится, согласно плана подключения на АРТ на 2016 г. в частности  "Атрипла" (FDC FTC/TDF/EFV), “Кивекса” (FDC ABC/3TC). 
Остатки метадона на конец года составляли 2 кг 285 гр (1 месяц). Следующая  поставка метадона была в январе 2017 года, так как квота на импорт метадона на 2016 год уже был достигнут.</t>
  </si>
  <si>
    <t>Все закупки были осуществлены в рамках бюджета, одобренного на период июль 2016-декабрь 2017 гг. Учитывая сроки международных поставок, которые составляют от 3 до 9 месяцев, основные заказы на 2017 год были размещены в период с июля по декабрь 2016 года используя средства 2017 года.</t>
  </si>
  <si>
    <t xml:space="preserve">Индикатор не кумулятивный, состоит из двух частей. Числитель: Число людей, находящихся на АРТ в данный момент (на конец отчетного периода), знаменатель: оценочное число ЛЖВ по Спектруму на 2015 г. </t>
  </si>
  <si>
    <t>Процент взрослых и детей, получавших антиретровирусную терапию в отчетный период, у которых отмечено подавление вирусной нагрузки (т.е. ≤1000 копий)</t>
  </si>
  <si>
    <t xml:space="preserve">Индикатор отражает процентное и численное значение людей, живущих с ВИЧ, имеющих подавленную вирусную нагрузку на момент окончания отчетного периода среди тех, кто получал АРТ. </t>
  </si>
  <si>
    <t>Числитель: Число взрослых и детей, получаюших антиретровирусную терапию на конец отчетного периода и у которых отмечено подавление вирусной нагрузки (т.е. ≤1000 копий).
Знаменатель: Число взрослых и детей, получающих антиретровирусную терапию на конец отчетного периода.</t>
  </si>
  <si>
    <t>Данные системы ЭС, отчеты РЦ СПИД</t>
  </si>
  <si>
    <t>Индикатор  отражает процент ЛУИН, которые получили минимальный пакет услуг (шприцыв, иглы, салфетки), презервативы и информационный материал ( в виде информационных брошюр или информационных сессий) хотя бы один раз в течение отчетного периода из оценочного числа ЛУИН.</t>
  </si>
  <si>
    <t xml:space="preserve">Не кумулятивный, данные от СР представляются в абсолютных числах.На уровне ОР осуществляется кумуляция данных и расчеты в процентах. Числитель: количество охваченных минимальным пакетом за отчетный период,включая заключенных ЛУИН; знаменатель: оценочное количество ЛУИН за 2013 г. </t>
  </si>
  <si>
    <t xml:space="preserve">Количество игл и шприцев, розданных на 1 ЛУИН за год
</t>
  </si>
  <si>
    <t>Число шприцев, распространенных в рамках программ по обмену игл и шприцев на одно лицо, употребляющее инъекционные наркотики, в год</t>
  </si>
  <si>
    <t>Кумулятивно за год. 
Числитель: Число игл и шприцев, распространенных в рамках ПОШ за последние 12 месяцев
Знаменатель: Оценочное число лиц, потребляющих инъекционные наркотики в стране</t>
  </si>
  <si>
    <t xml:space="preserve">Индикатор отражает приверженность/удержание на опиоидной заместительной терапии и охватывает и гражданский, пенитенциарный системы и сайты CDC. </t>
  </si>
  <si>
    <t xml:space="preserve">Не кумулятивный, данные от СР представляются в абсолютных числах. Числитель: Число заключенных, прошедших тестирование на ВИЧ в течение отчетного периода и знающих их результаты.
Знаменатель: число заключенных. </t>
  </si>
  <si>
    <t>Процент СР, которые получили хотя бы один раз услугу по минимальному пакету в течение отчетного периода из оценочного числа.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</si>
  <si>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Процент МСМ, которые получили хотя бы один раз услугу по минимальному пакету в течение отчетного периода. Под «минимальным пакетом» понимаются перечисленные ниже услуги: предоставление презервативов, тематических информационных материалов виде брошюр и/или бесед и/или консультирование, и направление на тестирование ВИЧ и/или ИППП и/или прошедшие экспресс-тестирование на ВИЧ.</t>
  </si>
  <si>
    <t>Числитель: Число ВИЧ-инфицированных беременных женщин, получивших полный курс антиретровирусной профилактики за отчетный период
Знаменатель: Оценочное число ВИЧ-инфицированных беременных женщин, родивших за последние 12 месяцев</t>
  </si>
  <si>
    <t>Числитель: Число детей, рожденных ВИЧ–инфицированными женщинами, которым проведена ПЦР-диагностика ВИЧ-инфекции в течение первых 2-х месяцев после рождения в соответствии с клиническим протоколом на протяжении отчетного периода. 
Знаменатель: Оценочное число ВИЧ-инфицированных женщин, родивших  за последние 12 мес.</t>
  </si>
  <si>
    <t>Количество организаций и их сотрдников, задействованных в программе "Уличные Юристы".</t>
  </si>
  <si>
    <t>Достигнуто на 107%</t>
  </si>
  <si>
    <t>Достигнуто на 79%</t>
  </si>
  <si>
    <t>Достигнуто на 115%</t>
  </si>
  <si>
    <t>Достигнуто на 67%</t>
  </si>
  <si>
    <t>Достигнуто на 111%</t>
  </si>
  <si>
    <t>Достигнуто на 82%</t>
  </si>
  <si>
    <t>Достигнуто на 90%</t>
  </si>
  <si>
    <t>Достигнуто на 117%</t>
  </si>
  <si>
    <t>Достигнуто на 84%</t>
  </si>
  <si>
    <t>Достигнуто на 113%</t>
  </si>
  <si>
    <t>Ч:1644
З:2668
%: 62</t>
  </si>
  <si>
    <t xml:space="preserve">В отчетный период услуги получили  5028 ЛУИН  в государственных ПОШ, 8793 ЛУИН в НПО и 1443 в ГСИН. После исключения дублирующих кодов, общее количество клиентов  охваченных программами по профилактике ВИЧ в отчетном периоде  составило 14682, в том числе 1922 женщин. </t>
  </si>
  <si>
    <t xml:space="preserve">В соответствии с официальными данными, представленными Центром СПИД Республики на 31 декабря 2016 г., 2668 ЛЖВ получают АРВ лечение. В это число входят 2251 взрослых (из них: мужчин - 1039, женщин - 1212) и 417 детей (из них: дев. -166, мал. -251). </t>
  </si>
  <si>
    <t>За отчетный период 2514 ЛЖВ получили различные услуги через сообщества и/или программы поддержки, из них 2211 (включая 1065 женщин) получили услуги через Центры СПИД, ЦСМ, НПО, сети и 303 (включая 12 женщин) в ГСИН.</t>
  </si>
  <si>
    <t>Ч: 13750
З: 25 000
%: 55</t>
  </si>
  <si>
    <t>Ч: 14682
З: 25 000
%: 58.7</t>
  </si>
  <si>
    <t>Ч: 2700
З: 9300
%: 29</t>
  </si>
  <si>
    <t>Ч: 2668
З: 8100
%:33</t>
  </si>
  <si>
    <t xml:space="preserve">Ч: 1410
З:2694
%: 52.3% </t>
  </si>
  <si>
    <t>Ч: 2514
З:2861
%: 87.9</t>
  </si>
  <si>
    <t xml:space="preserve">За предыдущий отчетный период (Янв-Июнь 2016) 241 ЛУИН вошли в программу и из них 123 находились на лечении не менее 6 месяцев после начала лечения, что составило 51%. За отчетный период всего 1505 ЛУИН были на ОЗТ. 
В текущем отчетном периоде ОР предпринял следующие действия для устранения причин, которые повлияли на достижение целевых показателей:
1) ОР совместно с РЦН продолжали оказывать поддержку всем сотрудникам ОЗТ сайтов;
2) В рамках тендерного процесса 2 организации были отобраны для работы с клиентами ОЗТ (консультирование, тренинги, группы самопомощи);
3) ОР совместно с РЦН, CDC/IACP обеспечили поддержку менторов для сайтов OST, включая ГСИН; 
4) ОР совместно с РЦН разработали учебный модуль по ОЗТ для медицинского (врачи и медсестры)  и не  медицинского персонала (равные и социальные работники), одобренный РЦН и менторы провели обучение на рабочем месте и другие тренинги по вопросам ОЗТ;
5) ОР совместно с РЦН инициировали предоставление дополнительной психологической поддержки клиентам ОЗТ, направленной на улучшение удовлетворенности клиентов ОЗТ и их приверженности;
6) РЦН на ежеквартальной основе проводили мини-сессии для клиентов ОЗТ, уделяя внимание вопросам приверженности;
7) ОР совместно с РЦН продолжили принимать активное участие в страновой рабочей группе для пересмотра правовых рамок программ ОЗТ с целью решения вопросов (обязательная регистрация, увеличение числа дней выдачи метадона стабильным пациентам и т. д.) и для работы над всеми вопросами, связанными с программой ОЗТ в КР, в том числе касательно вопросов приверженности.
</t>
  </si>
  <si>
    <t xml:space="preserve">За отчетный период 2713 заключенных (из них женщин- 216), прошли тестирование на ВИЧ и знают свои результаты из общего количества 8300 заключенных, что составило 33%. Всего за год прошли тестирование 5370 заключенных, при целевом показателе 4400. Процент выполнения от целевого показателя- 122%. </t>
  </si>
  <si>
    <t>Шесть НПО, расположенных в городах Бишкек, Кант, Сокулук, Кызыл-Кия, Токмок, Чолпон-Ата, Каракол и в Джалал-Абадской, Ошской, Нарынской и Таласской областях реализуют программы профилактики ВИЧ среди данной уязвимой группы. В этот период 4050 СР получили минимальный пакет услуг: предоставление презервативов, тематических информационных материалов виде брошюр или бесед/консультирования, и направление на тестирование ВИЧ и/или ИППП и/или прошли экспресс-тестирование на ВИЧ.  В отчетный период 1353 СР прошли диагностику на ИППП.  
В течение отчетного периода участившиеся милицейские рейды послужили в качестве основного препятствия для деятельности профилактических программ. В течение 2016 года было предпринято несколько мер (со стороны СКК, ОР и сети) для предотвращения и прекращения милицейских рейдов. В Министерство внутренних дел были направлены несколько официальных писем с просьбой о сотрудничестве в рамках программ профилактики ВИЧ, но пока результатов нет. В ноябре-декабре 2016 года ОР с партнерами обсудили и подготовили совещание высокого уровня для обеспечения участия лиц, ответственных за разработку политики, включая парламентариев, МЗ и МВД, а также представителей других соответствующих правительственных организаций, СПИД-центра, НПО и международных организаций. Цель этого совещания состояла в том, чтобы обсудить эффективное партнерство с точки зрения профилактики ВИЧ и вопросов касательно милицейских рейдов. Заседание было проведено 31 января 2017 года.</t>
  </si>
  <si>
    <t>Ч: 3765
З: 11692
%:32.2</t>
  </si>
  <si>
    <t xml:space="preserve">Четыре НПО осуществляли программы профилактики ВИЧ среди МСМ в отчетный период (охват: Ош, Джалал-Абад, Талас,Чуй, Иссык-Куль и город Бишкек). 3765 МСМ были охвачены минимальным пакетом услуг. Диагностику на ИППП прошли- 1396 МСМ. </t>
  </si>
  <si>
    <t xml:space="preserve">За отчетный период 6950 ЛУИН, включая ЛУИН заключенных и ОЗТ клиентов прошли тестирование на ВИЧ и знают свои результаты. Из них 79.2% (5503/6950)прошли экспресс тестирование. Доступность ЭТ для клиентов НПО отражается в увеличении числа протестированных. Кроме того, в рамках реализации ДЭН в течение 2016 года все ЛУИН, прошедшие тестирование на ВИЧ, и которые узнали свои результаты были включены в показатель после консультаций и одобрения со стороны ГФ.
Всего за год прошли тестирование 9666 ЛУИН, при целевом показателе 9625. Процент выполнения от целевого показателя- 100.4%. </t>
  </si>
  <si>
    <t>За отчетный период 1097 СР прошли тестирование на ВИЧ и знают свои результаты. Из них 78.7% (863/1097) прошли экспресс тестирование. Всего за год прошли тестирование 2086 СР, при целевом показателе 2982. Процент выполнения от целевого показателя- 70%.  
Несмотря на хороший охват минимальным пакетом услуг, охват тестированием на ВИЧ не достигается в основном из-за массовых рейдов со стороны милиции. СР тестируются на ВИЧ в основном путем экспресс-тестирования, который доступен только в офисе НПО. Экспресс тестирование на сайтах/точках не было возможным. Аутрич-работники работали в основном в ночное время, пытаясь найти и предоставить  минимальный пакет услуг. Другими причинами являются: высокий уровень внутренней и внешней миграции СР, стигма и дискриминация в обществе.
В течение отчетного периода участившиеся милицейские рейды послужили в качестве основного препятствия для деятельности профилактических программ. В течение 2016 года было предпринято несколько мер (со стороны СКК, ОР и сети) для предотвращения и прекращения милицейских рейдов. В Министерство внутренних дел были направлены несколько официальных писем с просьбой о сотрудничестве в рамках программ профилактики ВИЧ, но пока результатов нет. В ноябре-декабре 2016 года ОР с партнерами обсудили и подготовили совещание высокого уровня для обеспечения участия лиц, ответственных за разработку политики, включая парламентариев, МЗ и МВД, а также представителей других соответствующих правительственных организаций, СПИД-центра, НПО и международных организаций. Цель этого совещания состояла в том, чтобы обсудить эффективное партнерство с точки зрения профилактики ВИЧ и вопросов касательно милицейских рейдов. Заседание было проведено 31 января 2017 года.</t>
  </si>
  <si>
    <t xml:space="preserve">За отчетный период 1841 МСМ прошли тестирование на ВИЧ и знают свои результаты. Из них 71.4 % (1315/1841) прошли экспресс тестирование. Доступность ЭТ для клиентов НПО отражается в увеличении числа протестированных. Кроме того, в рамках реализации ДЭН в течение 2016 года все МСМ, прошедшие тестирование на ВИЧ, и которые узнали свои результаты были включены в показатель после консультаций и одобрения со стороны ГФ.
Всего за год прошли тестирование 2518 МСМ, при целевом показателе 2616. Процент выполнения от целевого показателя- 96.3%. 
</t>
  </si>
  <si>
    <t>Из 2861 ЛЖВ (2444 взрослых и 417 детей) вовлеченных в уход по ВИЧ , ТБ статус был оценен у 2735 ЛЖВ (2321 взрослых и 414 детей)  во время отчетного периода, согласно национальному протоколу по ВИЧ. Данные предоставлены РЦ СПИД.</t>
  </si>
  <si>
    <t xml:space="preserve">Из 56 ВИЧ-инфицированных больных ТБ, 53 пациента получали комбинированную антиретровирусную терапию в соответствии с национально утвержденными протоколами лечения (или стандартами ВОЗ/ЮНЭЙДС), и которые начали получать лечение ТБ (в соответствии с руководящими принципами национальной программы по ТБ) в течение отчетного периода. </t>
  </si>
  <si>
    <t xml:space="preserve">
Из 219 ЛЖВ, вновь взятых  на диспансерный учет в организациях здравоохранения получили профилактику изониазидом (хотя бы одну дозу) за отчетный период 135 ЛЖВ, что составило 61.6%. </t>
  </si>
  <si>
    <t xml:space="preserve">За отчетный период были задокументированы 437 нарушений прав человека  со стороны уличных юристов (из них: ЛУИН-180, СР-112, МСМ-12, ОЗТ клиенты- 58, ЛГБТ- 9 и ЛЖВ-66). </t>
  </si>
  <si>
    <t>За отчетный период всего 21  суб-получателей были задействованы в программе "Уличные Юристы".</t>
  </si>
  <si>
    <t>Число ЛЖВ, получающих АРТ на конец 2016 года - 2668, число ЛЖВ с ВН менее 1000 копий/мл - 1644, что составляет 62 %.</t>
  </si>
  <si>
    <t>Ч: 1354
З: 8300
%: 16</t>
  </si>
  <si>
    <t xml:space="preserve">За отчетный период 1354 ЛУИН заключенных, включая 15 женщин были охвачены программами по профилактике ВИЧ в ГСИН. Фактическое количество заключенных на 31.12.2016 г. составялет 8300 заключенных. </t>
  </si>
  <si>
    <t>Согласно отчетам суб-получателй за последние 12 месяцев были розданы 3 760 078 шприцев. Оценочное число ЛУИН в стране, составляет 25 000. Таким образом, количество шприцев, розданных на 1 ЛУИН за год составляет 150 штук.</t>
  </si>
  <si>
    <t>Оценочное число ВИЧ-инфицированных беременных женщин, родивших за последние 12 месяцев- 117. Фактическое число женщин, получивших АРТ, составило 123. Таким образом, 105% ВИЧ-инфицированных беременных женщин получали АРВ-препараты для снижения риска передачи ВИЧ от матери к ребенку.
Фактический % для этого показателя составляет 97%, так из 127 ВИЧ-инфицированных беременных женщин 123 получали АРТ.</t>
  </si>
  <si>
    <t>Оценочное число ВИЧ-инфицированных беременных женщин, родивших за последние 12 месяцев- 117. За отчетный период 84 младенца прошли ПЦР диагностику на ВИЧ, что составило 72%. 
Фактический % для этого показателя составляет 84%, так за отчетный период из 100 младенцев, рожденных ВИЧ-инфицированными женщинами, 84 прошли вирусологический тест на ВИЧ в течение двух месяцев со дня рождения. 16 детей не прошли ПЦР диагностику по следующим причинам: внутренняя миграция, отдаленность от медицинской организации, неточный сбор образцов крови.</t>
  </si>
  <si>
    <t xml:space="preserve">В отчетном период ПРООН произвел выплаты 40 СП  в срок в полном объеме по запросу от СП. </t>
  </si>
  <si>
    <t>Число  больных  с чувствительной формой ТБ, клторые находятся на амбулаторном этапе лечение, получающие мотивационную поддержку в виде денежных перечислений для лучшей приверженности.</t>
  </si>
  <si>
    <t>Отчетная документация организаций - СР: ежемесячные списки больныхТБ и ежеквартальные отчеты.</t>
  </si>
  <si>
    <t xml:space="preserve">Количество ранее излеченных ТБ случаев с результатом устойчивости на изониазид (Н) и рифампицин (R) за оценочный период к общему количеству бактериологически положительных ранее излеченных пациентов ТБ за оценочный период. </t>
  </si>
  <si>
    <t>Измеряется в абсолютных числах  на основании ежеквартальных статистических данных РЦИиЭ НЦФ.</t>
  </si>
  <si>
    <t>Иструмент учета данных  ежеквартельной форме ТБ 06, табл. 3 (числитель) и ТБ 06, табл. 3 (знаменатель);</t>
  </si>
  <si>
    <t xml:space="preserve">    Абсолютному количеству бактериологически подтвержденных случаев ЛУ РУ ТБ и/или МЛУ/ШЛУ выявленных за отчетный период.                                      
</t>
  </si>
  <si>
    <t xml:space="preserve">Отчетный инструмент  относится к форме ТБ 06, табл. 1. </t>
  </si>
  <si>
    <t xml:space="preserve">  Процент и абсолютное количество пациентов с симптомами туберкулеза, у которых выявлен активный ТБ методом Xpert MTB/RIF.
</t>
  </si>
  <si>
    <t xml:space="preserve"> Источником данных для этого индикатора будет являтся электронная база данных по ТБ.        
 Числитель: количество пациентов с симптомами или признаками ТБ, подлежащих обследованию методом  Xpert MTB/RIF с подтвержденной активной формой ТБ.    
Знаменатель: количество пациентов с симптомами или признаками ТБ, подлежащих обследованию методом  Xpert MTB/RIF.      </t>
  </si>
  <si>
    <t>РЦИиЭ НЦФ разработана учетно-отчетная форма для расчета данного показателя.</t>
  </si>
  <si>
    <t>«Эффективный контроль за туберкулезом и ВИЧ-инфекцией в Кыргызской Республике»</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</si>
</sst>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3" formatCode="_-* #,##0.00\ _₽_-;\-* #,##0.00\ _₽_-;_-* &quot;-&quot;??\ _₽_-;_-@_-"/>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_([$€]* #,##0.00_);_([$€]* \(#,##0.00\);_([$€]* &quot;-&quot;??_);_(@_)"/>
    <numFmt numFmtId="171" formatCode="[$$-409]#,##0"/>
    <numFmt numFmtId="172" formatCode="[$-409]d/mmm/yyyy;@"/>
    <numFmt numFmtId="173" formatCode="[$$-409]#,##0_);\([$$-409]#,##0\)"/>
    <numFmt numFmtId="174" formatCode="0.0%"/>
    <numFmt numFmtId="175" formatCode="_ * #,##0.00_ ;_ * \-#,##0.00_ ;_ * &quot;-&quot;??_ ;_ @_ "/>
    <numFmt numFmtId="176" formatCode="[$-409]d\-mmm\-yy;@"/>
  </numFmts>
  <fonts count="160">
    <font>
      <sz val="11"/>
      <color indexed="8"/>
      <name val="Calibri"/>
      <family val="2"/>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font>
    <font>
      <b/>
      <sz val="14"/>
      <color indexed="52"/>
      <name val="Calibri"/>
      <family val="2"/>
    </font>
    <font>
      <b/>
      <sz val="12"/>
      <color indexed="8"/>
      <name val="Calibri"/>
      <family val="2"/>
    </font>
    <font>
      <b/>
      <sz val="11"/>
      <color indexed="8"/>
      <name val="Calibri"/>
      <family val="2"/>
    </font>
    <font>
      <sz val="11"/>
      <color indexed="8"/>
      <name val="Calibri"/>
      <family val="2"/>
    </font>
    <font>
      <b/>
      <sz val="14"/>
      <color indexed="14"/>
      <name val="Calibri"/>
      <family val="2"/>
    </font>
    <font>
      <b/>
      <sz val="10"/>
      <color indexed="53"/>
      <name val="Calibri"/>
      <family val="2"/>
    </font>
    <font>
      <b/>
      <sz val="12"/>
      <name val="Arial"/>
      <family val="2"/>
    </font>
    <font>
      <sz val="11"/>
      <color indexed="8"/>
      <name val="Arial Black"/>
      <family val="2"/>
    </font>
    <font>
      <sz val="11"/>
      <color indexed="60"/>
      <name val="Calibri"/>
      <family val="2"/>
    </font>
    <font>
      <sz val="11"/>
      <color indexed="8"/>
      <name val="Calibri"/>
      <family val="2"/>
    </font>
    <font>
      <sz val="11"/>
      <color indexed="8"/>
      <name val="Calibri"/>
      <family val="2"/>
    </font>
    <font>
      <i/>
      <sz val="11"/>
      <color indexed="8"/>
      <name val="Calibri"/>
      <family val="2"/>
    </font>
    <font>
      <b/>
      <sz val="11"/>
      <color indexed="60"/>
      <name val="Calibri"/>
      <family val="2"/>
    </font>
    <font>
      <b/>
      <sz val="11"/>
      <color indexed="14"/>
      <name val="Calibri"/>
      <family val="2"/>
    </font>
    <font>
      <sz val="22"/>
      <color indexed="9"/>
      <name val="Calibri"/>
      <family val="2"/>
    </font>
    <font>
      <sz val="10"/>
      <color indexed="60"/>
      <name val="Calibri"/>
      <family val="2"/>
    </font>
    <font>
      <sz val="11"/>
      <color indexed="12"/>
      <name val="Calibri"/>
      <family val="2"/>
    </font>
    <font>
      <i/>
      <sz val="11"/>
      <name val="Calibri"/>
      <family val="2"/>
    </font>
    <font>
      <sz val="10"/>
      <name val="Calibri"/>
      <family val="2"/>
    </font>
    <font>
      <sz val="9"/>
      <color indexed="16"/>
      <name val="Calibri"/>
      <family val="2"/>
    </font>
    <font>
      <b/>
      <i/>
      <sz val="14"/>
      <color indexed="12"/>
      <name val="Calibri"/>
      <family val="2"/>
    </font>
    <font>
      <sz val="16"/>
      <color indexed="9"/>
      <name val="Calibri"/>
      <family val="2"/>
    </font>
    <font>
      <i/>
      <sz val="11"/>
      <color indexed="8"/>
      <name val="Calibri"/>
      <family val="2"/>
    </font>
    <font>
      <sz val="12"/>
      <color indexed="9"/>
      <name val="Calibri"/>
      <family val="2"/>
    </font>
    <font>
      <sz val="8"/>
      <color indexed="16"/>
      <name val="Calibri"/>
      <family val="2"/>
    </font>
    <font>
      <sz val="11"/>
      <color indexed="10"/>
      <name val="Arial"/>
      <family val="2"/>
    </font>
    <font>
      <b/>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font>
    <font>
      <sz val="8"/>
      <color indexed="81"/>
      <name val="Tahoma"/>
      <family val="2"/>
    </font>
    <font>
      <b/>
      <sz val="20"/>
      <color indexed="8"/>
      <name val="Calibri"/>
      <family val="2"/>
    </font>
    <font>
      <sz val="20"/>
      <color indexed="8"/>
      <name val="Calibri"/>
      <family val="2"/>
    </font>
    <font>
      <b/>
      <sz val="11"/>
      <color indexed="53"/>
      <name val="Arial"/>
      <family val="2"/>
    </font>
    <font>
      <b/>
      <i/>
      <sz val="14"/>
      <color indexed="12"/>
      <name val="Calibri"/>
      <family val="2"/>
    </font>
    <font>
      <sz val="11"/>
      <color indexed="8"/>
      <name val="Calibri"/>
      <family val="2"/>
    </font>
    <font>
      <b/>
      <sz val="11"/>
      <color indexed="8"/>
      <name val="Calibri"/>
      <family val="2"/>
    </font>
    <font>
      <sz val="9"/>
      <color indexed="8"/>
      <name val="Calibri"/>
      <family val="2"/>
    </font>
    <font>
      <sz val="11"/>
      <color indexed="8"/>
      <name val="Symbol"/>
      <family val="1"/>
      <charset val="2"/>
    </font>
    <font>
      <b/>
      <sz val="11"/>
      <color indexed="8"/>
      <name val="Arial"/>
      <family val="2"/>
      <charset val="204"/>
    </font>
    <font>
      <sz val="11"/>
      <name val="Calibri"/>
      <family val="2"/>
    </font>
    <font>
      <b/>
      <sz val="11"/>
      <name val="Calibri"/>
      <family val="2"/>
    </font>
    <font>
      <b/>
      <sz val="22"/>
      <color indexed="9"/>
      <name val="Calibri"/>
      <family val="2"/>
    </font>
    <font>
      <sz val="11"/>
      <color indexed="9"/>
      <name val="Calibri"/>
      <family val="2"/>
    </font>
    <font>
      <sz val="11"/>
      <color theme="1"/>
      <name val="Calibri"/>
      <family val="2"/>
      <scheme val="minor"/>
    </font>
    <font>
      <b/>
      <sz val="11"/>
      <name val="Arial"/>
      <family val="2"/>
    </font>
    <font>
      <sz val="9"/>
      <color indexed="9"/>
      <name val="Calibri"/>
      <family val="2"/>
      <charset val="204"/>
    </font>
    <font>
      <sz val="9"/>
      <color indexed="8"/>
      <name val="Calibri"/>
      <family val="2"/>
      <charset val="204"/>
    </font>
    <font>
      <sz val="9"/>
      <name val="Calibri"/>
      <family val="2"/>
      <charset val="204"/>
    </font>
    <font>
      <b/>
      <sz val="10"/>
      <color indexed="8"/>
      <name val="Calibri"/>
      <family val="2"/>
      <charset val="204"/>
    </font>
    <font>
      <b/>
      <sz val="10"/>
      <name val="Calibri"/>
      <family val="2"/>
      <charset val="204"/>
    </font>
    <font>
      <b/>
      <sz val="9"/>
      <color indexed="81"/>
      <name val="Tahoma"/>
      <family val="2"/>
      <charset val="204"/>
    </font>
    <font>
      <sz val="9"/>
      <color indexed="81"/>
      <name val="Tahoma"/>
      <family val="2"/>
      <charset val="204"/>
    </font>
    <font>
      <sz val="11"/>
      <color theme="1"/>
      <name val="Calibri"/>
      <family val="2"/>
    </font>
    <font>
      <sz val="10"/>
      <color indexed="16"/>
      <name val="Calibri"/>
      <family val="2"/>
    </font>
    <font>
      <b/>
      <sz val="8"/>
      <color indexed="8"/>
      <name val="Calibri"/>
      <family val="2"/>
      <charset val="204"/>
    </font>
    <font>
      <sz val="11"/>
      <color indexed="8"/>
      <name val="Calibri"/>
      <family val="2"/>
      <charset val="204"/>
    </font>
    <font>
      <sz val="8"/>
      <name val="Calibri"/>
      <family val="2"/>
      <charset val="204"/>
    </font>
    <font>
      <sz val="11"/>
      <name val="Arial Unicode MS"/>
      <family val="2"/>
      <charset val="204"/>
    </font>
    <font>
      <sz val="10"/>
      <color theme="1"/>
      <name val="Calibri"/>
      <family val="2"/>
    </font>
    <font>
      <b/>
      <sz val="11"/>
      <name val="Calibri"/>
      <family val="2"/>
      <charset val="204"/>
    </font>
    <font>
      <sz val="11"/>
      <name val="Calibri"/>
      <family val="2"/>
      <charset val="204"/>
    </font>
    <font>
      <sz val="10"/>
      <name val="Arial"/>
      <family val="2"/>
      <charset val="204"/>
    </font>
    <font>
      <b/>
      <sz val="9"/>
      <color indexed="9"/>
      <name val="Calibri"/>
      <family val="2"/>
    </font>
    <font>
      <b/>
      <sz val="9"/>
      <name val="Calibri"/>
      <family val="2"/>
    </font>
    <font>
      <b/>
      <sz val="11"/>
      <color indexed="8"/>
      <name val="Calibri"/>
      <family val="2"/>
      <charset val="204"/>
    </font>
    <font>
      <b/>
      <sz val="12"/>
      <color indexed="8"/>
      <name val="Calibri"/>
      <family val="2"/>
      <charset val="204"/>
    </font>
    <font>
      <sz val="10"/>
      <name val="Arial Cyr"/>
      <charset val="204"/>
    </font>
  </fonts>
  <fills count="5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gray0625">
        <fgColor indexed="51"/>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gray0625">
        <fgColor indexed="51"/>
        <bgColor indexed="43"/>
      </patternFill>
    </fill>
    <fill>
      <patternFill patternType="solid">
        <fgColor indexed="43"/>
        <bgColor indexed="52"/>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18"/>
        <bgColor indexed="64"/>
      </patternFill>
    </fill>
    <fill>
      <patternFill patternType="solid">
        <fgColor indexed="13"/>
        <bgColor indexed="64"/>
      </patternFill>
    </fill>
    <fill>
      <patternFill patternType="solid">
        <fgColor theme="0"/>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rgb="FFFFFFCC"/>
        <bgColor indexed="64"/>
      </patternFill>
    </fill>
    <fill>
      <patternFill patternType="gray0625">
        <fgColor indexed="51"/>
        <bgColor rgb="FFFFFFCC"/>
      </patternFill>
    </fill>
    <fill>
      <patternFill patternType="solid">
        <fgColor rgb="FFFFFFCC"/>
        <bgColor indexed="51"/>
      </patternFill>
    </fill>
    <fill>
      <patternFill patternType="solid">
        <fgColor rgb="FF00B050"/>
        <bgColor indexed="64"/>
      </patternFill>
    </fill>
    <fill>
      <patternFill patternType="solid">
        <fgColor rgb="FFFFFF00"/>
        <bgColor indexed="64"/>
      </patternFill>
    </fill>
    <fill>
      <patternFill patternType="solid">
        <fgColor indexed="43"/>
        <bgColor indexed="51"/>
      </patternFill>
    </fill>
    <fill>
      <patternFill patternType="solid">
        <fgColor theme="9" tint="-0.249977111117893"/>
        <bgColor indexed="64"/>
      </patternFill>
    </fill>
    <fill>
      <patternFill patternType="solid">
        <fgColor rgb="FF99CCFF"/>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79998168889431442"/>
        <bgColor indexed="64"/>
      </patternFill>
    </fill>
  </fills>
  <borders count="2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style="thin">
        <color indexed="64"/>
      </left>
      <right style="medium">
        <color indexed="48"/>
      </right>
      <top style="medium">
        <color indexed="48"/>
      </top>
      <bottom style="thin">
        <color indexed="64"/>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51"/>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16"/>
      </left>
      <right style="thin">
        <color indexed="16"/>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right style="thin">
        <color indexed="64"/>
      </right>
      <top style="medium">
        <color indexed="51"/>
      </top>
      <bottom style="thin">
        <color indexed="64"/>
      </bottom>
      <diagonal/>
    </border>
    <border>
      <left style="medium">
        <color indexed="60"/>
      </left>
      <right style="thin">
        <color indexed="60"/>
      </right>
      <top style="medium">
        <color indexed="60"/>
      </top>
      <bottom/>
      <diagonal/>
    </border>
    <border>
      <left style="thin">
        <color indexed="60"/>
      </left>
      <right style="thin">
        <color indexed="60"/>
      </right>
      <top style="medium">
        <color indexed="60"/>
      </top>
      <bottom/>
      <diagonal/>
    </border>
    <border>
      <left style="thin">
        <color indexed="60"/>
      </left>
      <right style="medium">
        <color indexed="60"/>
      </right>
      <top style="medium">
        <color indexed="60"/>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0"/>
      </left>
      <right style="medium">
        <color indexed="60"/>
      </right>
      <top style="medium">
        <color indexed="60"/>
      </top>
      <bottom style="medium">
        <color indexed="60"/>
      </bottom>
      <diagonal/>
    </border>
    <border>
      <left style="thin">
        <color indexed="64"/>
      </left>
      <right style="thin">
        <color indexed="64"/>
      </right>
      <top style="thin">
        <color indexed="64"/>
      </top>
      <bottom/>
      <diagonal/>
    </border>
    <border>
      <left style="medium">
        <color indexed="12"/>
      </left>
      <right style="medium">
        <color indexed="12"/>
      </right>
      <top style="medium">
        <color indexed="12"/>
      </top>
      <bottom style="medium">
        <color indexed="12"/>
      </bottom>
      <diagonal/>
    </border>
    <border>
      <left style="medium">
        <color indexed="51"/>
      </left>
      <right style="medium">
        <color indexed="51"/>
      </right>
      <top style="medium">
        <color indexed="51"/>
      </top>
      <bottom style="medium">
        <color indexed="51"/>
      </bottom>
      <diagonal/>
    </border>
    <border>
      <left style="medium">
        <color indexed="51"/>
      </left>
      <right style="hair">
        <color indexed="64"/>
      </right>
      <top style="hair">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medium">
        <color indexed="5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top style="medium">
        <color indexed="60"/>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style="thin">
        <color indexed="64"/>
      </right>
      <top/>
      <bottom style="thin">
        <color indexed="64"/>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0"/>
      </right>
      <top style="dotted">
        <color indexed="64"/>
      </top>
      <bottom style="dotted">
        <color indexed="64"/>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right style="medium">
        <color indexed="60"/>
      </right>
      <top/>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right style="medium">
        <color indexed="60"/>
      </right>
      <top/>
      <bottom style="medium">
        <color indexed="60"/>
      </bottom>
      <diagonal/>
    </border>
    <border>
      <left style="dotted">
        <color indexed="64"/>
      </left>
      <right/>
      <top style="medium">
        <color indexed="60"/>
      </top>
      <bottom style="dotted">
        <color indexed="64"/>
      </bottom>
      <diagonal/>
    </border>
    <border>
      <left/>
      <right/>
      <top style="medium">
        <color indexed="60"/>
      </top>
      <bottom style="dotted">
        <color indexed="64"/>
      </bottom>
      <diagonal/>
    </border>
    <border>
      <left/>
      <right style="medium">
        <color indexed="60"/>
      </right>
      <top style="medium">
        <color indexed="60"/>
      </top>
      <bottom style="dotted">
        <color indexed="64"/>
      </bottom>
      <diagonal/>
    </border>
    <border>
      <left style="medium">
        <color indexed="60"/>
      </left>
      <right/>
      <top/>
      <bottom style="medium">
        <color indexed="60"/>
      </bottom>
      <diagonal/>
    </border>
    <border>
      <left/>
      <right/>
      <top/>
      <bottom style="medium">
        <color indexed="52"/>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style="medium">
        <color indexed="18"/>
      </left>
      <right/>
      <top style="medium">
        <color indexed="18"/>
      </top>
      <bottom style="medium">
        <color indexed="62"/>
      </bottom>
      <diagonal/>
    </border>
    <border>
      <left/>
      <right/>
      <top style="medium">
        <color indexed="18"/>
      </top>
      <bottom style="medium">
        <color indexed="62"/>
      </bottom>
      <diagonal/>
    </border>
    <border>
      <left/>
      <right style="medium">
        <color indexed="18"/>
      </right>
      <top style="medium">
        <color indexed="18"/>
      </top>
      <bottom style="medium">
        <color indexed="62"/>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style="dotted">
        <color indexed="64"/>
      </left>
      <right/>
      <top style="medium">
        <color indexed="62"/>
      </top>
      <bottom/>
      <diagonal/>
    </border>
    <border>
      <left/>
      <right/>
      <top style="medium">
        <color indexed="62"/>
      </top>
      <bottom/>
      <diagonal/>
    </border>
    <border>
      <left/>
      <right style="medium">
        <color indexed="18"/>
      </right>
      <top style="medium">
        <color indexed="62"/>
      </top>
      <bottom/>
      <diagonal/>
    </border>
    <border>
      <left/>
      <right style="medium">
        <color indexed="18"/>
      </right>
      <top style="dotted">
        <color indexed="64"/>
      </top>
      <bottom style="dotted">
        <color indexed="64"/>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style="medium">
        <color indexed="52"/>
      </right>
      <top/>
      <bottom style="medium">
        <color indexed="52"/>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style="dotted">
        <color indexed="64"/>
      </left>
      <right/>
      <top style="dotted">
        <color indexed="64"/>
      </top>
      <bottom style="medium">
        <color indexed="18"/>
      </bottom>
      <diagonal/>
    </border>
    <border>
      <left/>
      <right/>
      <top style="dotted">
        <color indexed="64"/>
      </top>
      <bottom style="medium">
        <color indexed="18"/>
      </bottom>
      <diagonal/>
    </border>
    <border>
      <left/>
      <right style="medium">
        <color indexed="18"/>
      </right>
      <top style="dotted">
        <color indexed="64"/>
      </top>
      <bottom style="medium">
        <color indexed="18"/>
      </bottom>
      <diagonal/>
    </border>
    <border>
      <left style="hair">
        <color indexed="64"/>
      </left>
      <right/>
      <top style="hair">
        <color indexed="64"/>
      </top>
      <bottom style="medium">
        <color indexed="51"/>
      </bottom>
      <diagonal/>
    </border>
    <border>
      <left/>
      <right/>
      <top style="hair">
        <color indexed="64"/>
      </top>
      <bottom style="medium">
        <color indexed="51"/>
      </bottom>
      <diagonal/>
    </border>
    <border>
      <left/>
      <right style="medium">
        <color indexed="51"/>
      </right>
      <top style="hair">
        <color indexed="64"/>
      </top>
      <bottom style="medium">
        <color indexed="51"/>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hair">
        <color indexed="64"/>
      </right>
      <top style="medium">
        <color indexed="57"/>
      </top>
      <bottom/>
      <diagonal/>
    </border>
    <border>
      <left style="medium">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57"/>
      </left>
      <right style="hair">
        <color indexed="57"/>
      </right>
      <top style="medium">
        <color indexed="57"/>
      </top>
      <bottom style="medium">
        <color indexed="57"/>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medium">
        <color indexed="57"/>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hair">
        <color indexed="57"/>
      </right>
      <top style="medium">
        <color indexed="57"/>
      </top>
      <bottom style="medium">
        <color indexed="57"/>
      </bottom>
      <diagonal/>
    </border>
    <border>
      <left style="medium">
        <color indexed="64"/>
      </left>
      <right style="hair">
        <color indexed="64"/>
      </right>
      <top style="hair">
        <color indexed="64"/>
      </top>
      <bottom style="hair">
        <color indexed="64"/>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medium">
        <color indexed="64"/>
      </right>
      <top style="medium">
        <color indexed="57"/>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medium">
        <color indexed="64"/>
      </left>
      <right style="hair">
        <color indexed="64"/>
      </right>
      <top/>
      <bottom style="hair">
        <color indexed="64"/>
      </bottom>
      <diagonal/>
    </border>
    <border>
      <left style="hair">
        <color indexed="64"/>
      </left>
      <right/>
      <top style="medium">
        <color indexed="57"/>
      </top>
      <bottom/>
      <diagonal/>
    </border>
    <border>
      <left style="hair">
        <color indexed="57"/>
      </left>
      <right/>
      <top style="medium">
        <color indexed="57"/>
      </top>
      <bottom style="medium">
        <color indexed="57"/>
      </bottom>
      <diagonal/>
    </border>
    <border>
      <left style="hair">
        <color indexed="64"/>
      </left>
      <right/>
      <top/>
      <bottom style="medium">
        <color indexed="64"/>
      </bottom>
      <diagonal/>
    </border>
    <border>
      <left/>
      <right style="medium">
        <color indexed="64"/>
      </right>
      <top/>
      <bottom/>
      <diagonal/>
    </border>
    <border>
      <left style="thin">
        <color indexed="60"/>
      </left>
      <right style="thin">
        <color indexed="60"/>
      </right>
      <top style="medium">
        <color indexed="64"/>
      </top>
      <bottom style="thin">
        <color indexed="64"/>
      </bottom>
      <diagonal/>
    </border>
    <border>
      <left/>
      <right style="medium">
        <color indexed="64"/>
      </right>
      <top style="medium">
        <color indexed="64"/>
      </top>
      <bottom/>
      <diagonal/>
    </border>
    <border>
      <left style="medium">
        <color indexed="51"/>
      </left>
      <right/>
      <top style="thin">
        <color indexed="64"/>
      </top>
      <bottom/>
      <diagonal/>
    </border>
    <border>
      <left/>
      <right style="medium">
        <color indexed="51"/>
      </right>
      <top style="thin">
        <color indexed="64"/>
      </top>
      <bottom/>
      <diagonal/>
    </border>
    <border>
      <left style="medium">
        <color indexed="51"/>
      </left>
      <right/>
      <top/>
      <bottom style="thin">
        <color indexed="64"/>
      </bottom>
      <diagonal/>
    </border>
    <border>
      <left/>
      <right style="medium">
        <color indexed="51"/>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style="thin">
        <color indexed="64"/>
      </bottom>
      <diagonal/>
    </border>
    <border>
      <left style="medium">
        <color indexed="51"/>
      </left>
      <right style="thin">
        <color indexed="64"/>
      </right>
      <top style="thin">
        <color indexed="64"/>
      </top>
      <bottom/>
      <diagonal/>
    </border>
    <border>
      <left style="medium">
        <color indexed="48"/>
      </left>
      <right/>
      <top style="thin">
        <color indexed="64"/>
      </top>
      <bottom style="medium">
        <color indexed="48"/>
      </bottom>
      <diagonal/>
    </border>
    <border>
      <left/>
      <right style="thin">
        <color indexed="64"/>
      </right>
      <top style="thin">
        <color indexed="64"/>
      </top>
      <bottom style="medium">
        <color indexed="48"/>
      </bottom>
      <diagonal/>
    </border>
    <border>
      <left style="medium">
        <color indexed="48"/>
      </left>
      <right/>
      <top style="thin">
        <color indexed="64"/>
      </top>
      <bottom style="thin">
        <color indexed="64"/>
      </bottom>
      <diagonal/>
    </border>
    <border>
      <left style="medium">
        <color indexed="48"/>
      </left>
      <right/>
      <top style="medium">
        <color indexed="48"/>
      </top>
      <bottom style="thin">
        <color indexed="64"/>
      </bottom>
      <diagonal/>
    </border>
    <border>
      <left/>
      <right style="thin">
        <color indexed="64"/>
      </right>
      <top style="medium">
        <color indexed="48"/>
      </top>
      <bottom style="thin">
        <color indexed="64"/>
      </bottom>
      <diagonal/>
    </border>
    <border>
      <left style="medium">
        <color indexed="51"/>
      </left>
      <right style="thin">
        <color indexed="64"/>
      </right>
      <top/>
      <bottom style="medium">
        <color indexed="51"/>
      </bottom>
      <diagonal/>
    </border>
    <border>
      <left style="medium">
        <color indexed="51"/>
      </left>
      <right style="medium">
        <color indexed="51"/>
      </right>
      <top/>
      <bottom style="medium">
        <color indexed="51"/>
      </bottom>
      <diagonal/>
    </border>
    <border>
      <left style="medium">
        <color indexed="51"/>
      </left>
      <right/>
      <top style="medium">
        <color indexed="51"/>
      </top>
      <bottom/>
      <diagonal/>
    </border>
    <border>
      <left/>
      <right/>
      <top style="medium">
        <color indexed="51"/>
      </top>
      <bottom/>
      <diagonal/>
    </border>
    <border>
      <left/>
      <right style="medium">
        <color indexed="51"/>
      </right>
      <top style="medium">
        <color indexed="51"/>
      </top>
      <bottom/>
      <diagonal/>
    </border>
    <border>
      <left style="medium">
        <color indexed="51"/>
      </left>
      <right/>
      <top/>
      <bottom style="medium">
        <color indexed="51"/>
      </bottom>
      <diagonal/>
    </border>
    <border>
      <left/>
      <right style="medium">
        <color indexed="51"/>
      </right>
      <top/>
      <bottom style="medium">
        <color indexed="51"/>
      </bottom>
      <diagonal/>
    </border>
    <border>
      <left style="thin">
        <color indexed="16"/>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s>
  <cellStyleXfs count="88">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170"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3" fillId="0" borderId="4" applyNumberFormat="0" applyFill="0" applyAlignment="0" applyProtection="0"/>
    <xf numFmtId="0" fontId="74" fillId="0" borderId="5" applyNumberFormat="0" applyFill="0" applyAlignment="0" applyProtection="0"/>
    <xf numFmtId="0" fontId="40" fillId="0" borderId="6" applyNumberFormat="0" applyFill="0" applyAlignment="0" applyProtection="0"/>
    <xf numFmtId="0" fontId="40"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164" fontId="2" fillId="0" borderId="0" applyFill="0" applyBorder="0" applyAlignment="0" applyProtection="0"/>
    <xf numFmtId="164" fontId="13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1" fillId="0" borderId="0"/>
    <xf numFmtId="164" fontId="1" fillId="0" borderId="0"/>
    <xf numFmtId="164" fontId="136" fillId="0" borderId="0"/>
    <xf numFmtId="164" fontId="136" fillId="0" borderId="0"/>
    <xf numFmtId="164" fontId="136" fillId="0" borderId="0"/>
    <xf numFmtId="164" fontId="136" fillId="0" borderId="0"/>
    <xf numFmtId="0" fontId="66" fillId="0" borderId="0"/>
    <xf numFmtId="0" fontId="2" fillId="4" borderId="7" applyNumberFormat="0" applyFont="0" applyAlignment="0" applyProtection="0"/>
    <xf numFmtId="0" fontId="8" fillId="2" borderId="8" applyNumberFormat="0" applyAlignment="0" applyProtection="0"/>
    <xf numFmtId="0" fontId="41" fillId="0" borderId="0" applyNumberFormat="0" applyFill="0" applyBorder="0" applyAlignment="0" applyProtection="0"/>
    <xf numFmtId="164" fontId="136" fillId="0" borderId="9" applyNumberFormat="0" applyFill="0" applyAlignment="0" applyProtection="0"/>
    <xf numFmtId="164" fontId="1" fillId="0" borderId="9" applyNumberFormat="0" applyFill="0" applyAlignment="0" applyProtection="0"/>
    <xf numFmtId="164" fontId="1" fillId="0" borderId="9" applyNumberFormat="0" applyFill="0" applyAlignment="0" applyProtection="0"/>
    <xf numFmtId="164" fontId="136" fillId="0" borderId="9" applyNumberFormat="0" applyFill="0" applyAlignment="0" applyProtection="0"/>
    <xf numFmtId="0" fontId="75" fillId="0" borderId="0" applyNumberFormat="0" applyFill="0" applyBorder="0" applyAlignment="0" applyProtection="0"/>
    <xf numFmtId="9" fontId="3" fillId="0" borderId="0" applyFont="0" applyFill="0" applyBorder="0" applyAlignment="0" applyProtection="0"/>
    <xf numFmtId="164" fontId="3" fillId="0" borderId="0" applyFont="0" applyFill="0" applyBorder="0" applyAlignment="0" applyProtection="0"/>
    <xf numFmtId="0" fontId="136" fillId="0" borderId="0"/>
    <xf numFmtId="175" fontId="2" fillId="0" borderId="0" applyFont="0" applyFill="0" applyBorder="0" applyAlignment="0" applyProtection="0"/>
    <xf numFmtId="175" fontId="2" fillId="0" borderId="0" applyFont="0" applyFill="0" applyBorder="0" applyAlignment="0" applyProtection="0"/>
    <xf numFmtId="43" fontId="2" fillId="0" borderId="0" applyFont="0" applyFill="0" applyBorder="0" applyAlignment="0" applyProtection="0"/>
    <xf numFmtId="43" fontId="2" fillId="0" borderId="0" applyFill="0" applyBorder="0" applyAlignment="0" applyProtection="0"/>
    <xf numFmtId="43" fontId="136" fillId="0" borderId="0"/>
    <xf numFmtId="176" fontId="2" fillId="0" borderId="0"/>
    <xf numFmtId="43" fontId="136" fillId="0" borderId="0"/>
    <xf numFmtId="0" fontId="154" fillId="0" borderId="0"/>
    <xf numFmtId="176" fontId="154" fillId="0" borderId="0"/>
    <xf numFmtId="43" fontId="136" fillId="0" borderId="0"/>
    <xf numFmtId="43" fontId="136" fillId="0" borderId="0"/>
    <xf numFmtId="43" fontId="136" fillId="0" borderId="0"/>
    <xf numFmtId="43" fontId="136" fillId="0" borderId="9" applyNumberFormat="0" applyFill="0" applyAlignment="0" applyProtection="0"/>
    <xf numFmtId="43" fontId="136" fillId="0" borderId="9" applyNumberFormat="0" applyFill="0" applyAlignment="0" applyProtection="0"/>
    <xf numFmtId="0" fontId="159" fillId="0" borderId="0"/>
    <xf numFmtId="176" fontId="159" fillId="0" borderId="0"/>
    <xf numFmtId="0" fontId="154" fillId="0" borderId="0"/>
    <xf numFmtId="176" fontId="154" fillId="0" borderId="0"/>
    <xf numFmtId="0" fontId="2" fillId="0" borderId="0"/>
    <xf numFmtId="176" fontId="2" fillId="0" borderId="0"/>
    <xf numFmtId="9" fontId="1" fillId="0" borderId="0" applyFont="0" applyFill="0" applyBorder="0" applyAlignment="0" applyProtection="0"/>
    <xf numFmtId="9" fontId="2" fillId="0" borderId="0" applyFont="0" applyFill="0" applyBorder="0" applyAlignment="0" applyProtection="0"/>
    <xf numFmtId="43" fontId="1" fillId="0" borderId="0" applyFont="0" applyFill="0" applyBorder="0" applyAlignment="0" applyProtection="0"/>
    <xf numFmtId="175" fontId="2" fillId="0" borderId="0" applyFont="0" applyFill="0" applyBorder="0" applyAlignment="0" applyProtection="0"/>
  </cellStyleXfs>
  <cellXfs count="1237">
    <xf numFmtId="0" fontId="0" fillId="0" borderId="0" xfId="0"/>
    <xf numFmtId="164" fontId="16" fillId="0" borderId="0" xfId="38" applyFont="1" applyFill="1" applyAlignment="1">
      <alignment vertical="center"/>
    </xf>
    <xf numFmtId="0" fontId="0" fillId="0" borderId="0" xfId="0" applyBorder="1" applyProtection="1"/>
    <xf numFmtId="0" fontId="0" fillId="0" borderId="0" xfId="0" applyProtection="1"/>
    <xf numFmtId="164" fontId="22" fillId="0" borderId="0" xfId="38" applyFont="1" applyFill="1" applyAlignment="1" applyProtection="1">
      <alignment vertical="center"/>
    </xf>
    <xf numFmtId="0" fontId="21" fillId="0" borderId="0" xfId="0" applyFont="1" applyProtection="1"/>
    <xf numFmtId="164" fontId="19" fillId="0" borderId="0" xfId="49" applyFont="1" applyFill="1" applyAlignment="1" applyProtection="1"/>
    <xf numFmtId="164" fontId="19" fillId="0" borderId="0" xfId="49" applyFont="1" applyFill="1" applyAlignment="1" applyProtection="1">
      <alignment horizontal="center"/>
    </xf>
    <xf numFmtId="164" fontId="19" fillId="0" borderId="0" xfId="49" applyFont="1" applyFill="1" applyAlignment="1" applyProtection="1">
      <alignment horizontal="right"/>
    </xf>
    <xf numFmtId="164" fontId="19" fillId="0" borderId="0" xfId="49" applyFont="1" applyFill="1" applyBorder="1" applyAlignment="1" applyProtection="1">
      <alignment horizontal="center"/>
    </xf>
    <xf numFmtId="164" fontId="136" fillId="0" borderId="0" xfId="48" applyProtection="1"/>
    <xf numFmtId="164" fontId="15" fillId="0" borderId="0" xfId="48" applyFont="1" applyProtection="1"/>
    <xf numFmtId="0" fontId="18" fillId="0" borderId="0" xfId="48" applyNumberFormat="1" applyFont="1" applyBorder="1" applyProtection="1"/>
    <xf numFmtId="164" fontId="136" fillId="0" borderId="0" xfId="50" applyProtection="1"/>
    <xf numFmtId="164" fontId="136" fillId="0" borderId="0" xfId="50" applyFill="1" applyBorder="1" applyAlignment="1" applyProtection="1">
      <alignment horizontal="left"/>
    </xf>
    <xf numFmtId="0" fontId="0" fillId="0" borderId="0" xfId="0" applyFill="1" applyBorder="1" applyProtection="1"/>
    <xf numFmtId="164" fontId="136" fillId="0" borderId="0" xfId="50" applyFill="1" applyBorder="1" applyProtection="1"/>
    <xf numFmtId="0" fontId="15" fillId="0" borderId="0" xfId="0" applyFont="1" applyProtection="1"/>
    <xf numFmtId="164" fontId="15" fillId="0" borderId="0" xfId="50" applyFont="1" applyProtection="1"/>
    <xf numFmtId="0" fontId="0" fillId="0" borderId="0" xfId="0" applyBorder="1"/>
    <xf numFmtId="0" fontId="0" fillId="0" borderId="0" xfId="0" applyFill="1" applyBorder="1"/>
    <xf numFmtId="15" fontId="29" fillId="0" borderId="0" xfId="0" applyNumberFormat="1" applyFont="1" applyFill="1" applyBorder="1" applyAlignment="1" applyProtection="1">
      <alignment horizontal="center" vertical="center" wrapText="1"/>
      <protection locked="0"/>
    </xf>
    <xf numFmtId="164" fontId="28" fillId="0" borderId="0" xfId="0" applyNumberFormat="1" applyFont="1"/>
    <xf numFmtId="164" fontId="28" fillId="0" borderId="0" xfId="0" applyNumberFormat="1" applyFont="1" applyAlignment="1">
      <alignment horizontal="right"/>
    </xf>
    <xf numFmtId="166" fontId="28" fillId="0" borderId="0" xfId="62" applyNumberFormat="1" applyFont="1" applyAlignment="1">
      <alignment horizontal="left"/>
    </xf>
    <xf numFmtId="164" fontId="16" fillId="0" borderId="0" xfId="47"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42" fillId="0" borderId="0" xfId="0" applyFont="1"/>
    <xf numFmtId="0" fontId="42" fillId="0" borderId="0" xfId="0" applyFont="1" applyAlignment="1">
      <alignment horizontal="right"/>
    </xf>
    <xf numFmtId="0" fontId="42" fillId="0" borderId="0" xfId="0" applyFont="1" applyBorder="1"/>
    <xf numFmtId="0" fontId="45" fillId="0" borderId="0" xfId="0" applyFont="1"/>
    <xf numFmtId="0" fontId="42" fillId="0" borderId="0" xfId="0" applyNumberFormat="1" applyFont="1" applyBorder="1"/>
    <xf numFmtId="0" fontId="0" fillId="0" borderId="0" xfId="0" applyFill="1"/>
    <xf numFmtId="10" fontId="6" fillId="0" borderId="0" xfId="61" applyNumberFormat="1" applyFont="1" applyFill="1" applyBorder="1" applyAlignment="1">
      <alignment horizontal="center"/>
    </xf>
    <xf numFmtId="10" fontId="6" fillId="0" borderId="0" xfId="61" applyNumberFormat="1" applyFont="1" applyFill="1" applyBorder="1" applyAlignment="1" applyProtection="1">
      <alignment horizontal="center"/>
      <protection locked="0"/>
    </xf>
    <xf numFmtId="164" fontId="28" fillId="0" borderId="0" xfId="0" applyNumberFormat="1" applyFont="1" applyFill="1" applyBorder="1" applyAlignment="1"/>
    <xf numFmtId="164" fontId="136" fillId="0" borderId="0" xfId="59" applyFill="1" applyBorder="1" applyAlignment="1" applyProtection="1">
      <alignment vertical="center"/>
      <protection locked="0"/>
    </xf>
    <xf numFmtId="165"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164" fontId="38" fillId="0" borderId="0" xfId="59"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36" fillId="0" borderId="0" xfId="56"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164" fontId="68" fillId="0" borderId="0" xfId="48" applyFont="1" applyProtection="1"/>
    <xf numFmtId="164" fontId="68" fillId="0" borderId="0" xfId="50" applyFont="1" applyProtection="1"/>
    <xf numFmtId="0" fontId="68" fillId="0" borderId="10" xfId="0" applyFont="1" applyFill="1" applyBorder="1" applyAlignment="1" applyProtection="1">
      <alignment horizontal="center"/>
    </xf>
    <xf numFmtId="0" fontId="68" fillId="0" borderId="10" xfId="0" applyFont="1" applyFill="1" applyBorder="1" applyProtection="1"/>
    <xf numFmtId="164" fontId="68" fillId="0" borderId="10" xfId="50" applyFont="1" applyBorder="1" applyProtection="1"/>
    <xf numFmtId="0" fontId="69" fillId="0" borderId="10" xfId="0" applyFont="1" applyBorder="1" applyAlignment="1" applyProtection="1">
      <alignment horizontal="left" indent="1"/>
    </xf>
    <xf numFmtId="0" fontId="70" fillId="0" borderId="10" xfId="0" applyFont="1" applyBorder="1"/>
    <xf numFmtId="0" fontId="71" fillId="19" borderId="10" xfId="0" applyFont="1" applyFill="1" applyBorder="1" applyAlignment="1" applyProtection="1">
      <alignment horizontal="center"/>
    </xf>
    <xf numFmtId="0" fontId="71"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62" applyNumberFormat="1" applyFont="1" applyFill="1" applyBorder="1"/>
    <xf numFmtId="9" fontId="15" fillId="20" borderId="11" xfId="61" applyFont="1" applyFill="1" applyBorder="1"/>
    <xf numFmtId="9" fontId="15" fillId="20" borderId="11" xfId="61" applyNumberFormat="1" applyFont="1" applyFill="1" applyBorder="1"/>
    <xf numFmtId="0" fontId="15" fillId="20" borderId="11" xfId="0" applyFont="1" applyFill="1" applyBorder="1"/>
    <xf numFmtId="9" fontId="15" fillId="20" borderId="11" xfId="61" applyFont="1" applyFill="1" applyBorder="1" applyAlignment="1">
      <alignment horizontal="center"/>
    </xf>
    <xf numFmtId="0" fontId="15" fillId="0" borderId="0" xfId="0" applyFont="1"/>
    <xf numFmtId="0" fontId="33" fillId="0" borderId="0" xfId="0" applyFont="1" applyAlignment="1">
      <alignment horizontal="center"/>
    </xf>
    <xf numFmtId="0" fontId="14" fillId="0" borderId="0" xfId="0" applyFont="1"/>
    <xf numFmtId="0" fontId="45" fillId="0" borderId="0" xfId="0" applyFont="1" applyFill="1"/>
    <xf numFmtId="0" fontId="78" fillId="19" borderId="12" xfId="0" applyFont="1" applyFill="1" applyBorder="1" applyAlignment="1">
      <alignment vertical="center"/>
    </xf>
    <xf numFmtId="0" fontId="76" fillId="0" borderId="0" xfId="52" applyNumberFormat="1" applyFont="1" applyFill="1" applyBorder="1" applyAlignment="1">
      <alignment horizontal="center" vertical="center" wrapText="1"/>
    </xf>
    <xf numFmtId="0" fontId="76" fillId="21" borderId="13" xfId="52"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1" fillId="20" borderId="0" xfId="0" applyNumberFormat="1" applyFont="1" applyFill="1" applyBorder="1" applyAlignment="1">
      <alignment horizontal="center"/>
    </xf>
    <xf numFmtId="0" fontId="81" fillId="0" borderId="0" xfId="0" applyFont="1" applyFill="1" applyBorder="1" applyAlignment="1" applyProtection="1">
      <alignment horizontal="left"/>
    </xf>
    <xf numFmtId="0" fontId="82" fillId="0" borderId="0" xfId="0" applyFont="1"/>
    <xf numFmtId="164" fontId="38" fillId="0" borderId="0" xfId="59" applyFont="1" applyFill="1" applyBorder="1" applyAlignment="1" applyProtection="1">
      <alignment horizontal="center" vertical="center"/>
      <protection locked="0"/>
    </xf>
    <xf numFmtId="15" fontId="0" fillId="0" borderId="0" xfId="0" applyNumberFormat="1"/>
    <xf numFmtId="164" fontId="31" fillId="0" borderId="14" xfId="59" applyFont="1" applyBorder="1" applyAlignment="1" applyProtection="1"/>
    <xf numFmtId="164" fontId="136" fillId="0" borderId="14" xfId="59" applyFill="1" applyBorder="1" applyAlignment="1" applyProtection="1">
      <alignment vertical="center"/>
    </xf>
    <xf numFmtId="164" fontId="3" fillId="0" borderId="14" xfId="59" applyFont="1" applyFill="1" applyBorder="1" applyAlignment="1" applyProtection="1">
      <alignment vertical="center"/>
    </xf>
    <xf numFmtId="164" fontId="31" fillId="0" borderId="0" xfId="59" applyFont="1" applyBorder="1" applyAlignment="1" applyProtection="1"/>
    <xf numFmtId="164" fontId="136" fillId="0" borderId="0" xfId="59" applyFill="1" applyBorder="1" applyAlignment="1" applyProtection="1">
      <alignment vertical="center"/>
    </xf>
    <xf numFmtId="164" fontId="3" fillId="0" borderId="0" xfId="59"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6"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61"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64" fontId="37" fillId="0" borderId="18" xfId="59" applyFont="1" applyBorder="1" applyAlignment="1" applyProtection="1"/>
    <xf numFmtId="164" fontId="38" fillId="0" borderId="18" xfId="59" applyFont="1" applyFill="1" applyBorder="1" applyAlignment="1" applyProtection="1">
      <alignment vertical="center"/>
    </xf>
    <xf numFmtId="164" fontId="38" fillId="0" borderId="0" xfId="59" applyFont="1" applyFill="1" applyBorder="1" applyAlignment="1" applyProtection="1">
      <alignment vertical="center"/>
    </xf>
    <xf numFmtId="164" fontId="37" fillId="0" borderId="0" xfId="59" applyFont="1" applyBorder="1" applyAlignment="1" applyProtection="1"/>
    <xf numFmtId="164" fontId="39" fillId="0" borderId="0" xfId="59" applyFont="1" applyFill="1" applyBorder="1" applyAlignment="1" applyProtection="1">
      <alignment vertical="center"/>
    </xf>
    <xf numFmtId="0" fontId="14" fillId="0" borderId="0" xfId="0" applyFont="1" applyBorder="1" applyAlignment="1" applyProtection="1">
      <alignment horizontal="center"/>
    </xf>
    <xf numFmtId="0" fontId="14" fillId="0" borderId="19" xfId="0" applyFont="1" applyBorder="1" applyAlignment="1" applyProtection="1">
      <alignment horizontal="center"/>
    </xf>
    <xf numFmtId="0" fontId="14" fillId="0" borderId="19" xfId="0" applyFont="1" applyBorder="1" applyAlignment="1" applyProtection="1">
      <alignment horizontal="center" wrapText="1"/>
    </xf>
    <xf numFmtId="1" fontId="21" fillId="20" borderId="20" xfId="0" applyNumberFormat="1" applyFont="1" applyFill="1" applyBorder="1" applyAlignment="1" applyProtection="1">
      <alignment horizontal="center"/>
    </xf>
    <xf numFmtId="1" fontId="21" fillId="20" borderId="22" xfId="0" applyNumberFormat="1" applyFont="1" applyFill="1" applyBorder="1" applyAlignment="1" applyProtection="1">
      <alignment horizontal="center"/>
    </xf>
    <xf numFmtId="0" fontId="0" fillId="0" borderId="24" xfId="0" applyBorder="1" applyAlignment="1" applyProtection="1">
      <alignment horizontal="center"/>
    </xf>
    <xf numFmtId="0" fontId="0" fillId="0" borderId="0" xfId="0" applyFill="1" applyBorder="1" applyAlignment="1" applyProtection="1">
      <alignment horizontal="center" wrapText="1"/>
    </xf>
    <xf numFmtId="164" fontId="99" fillId="0" borderId="0" xfId="62" applyFont="1" applyFill="1" applyBorder="1" applyProtection="1"/>
    <xf numFmtId="164" fontId="0" fillId="0" borderId="0" xfId="0" applyNumberFormat="1" applyFill="1" applyBorder="1" applyProtection="1"/>
    <xf numFmtId="164" fontId="67" fillId="0" borderId="25" xfId="59" applyFont="1" applyFill="1" applyBorder="1" applyAlignment="1" applyProtection="1"/>
    <xf numFmtId="164" fontId="38" fillId="0" borderId="25" xfId="59" applyFont="1" applyFill="1" applyBorder="1" applyAlignment="1" applyProtection="1">
      <alignment vertical="center"/>
    </xf>
    <xf numFmtId="3" fontId="66" fillId="22" borderId="10" xfId="0" applyNumberFormat="1" applyFont="1" applyFill="1" applyBorder="1" applyAlignment="1" applyProtection="1">
      <alignment vertical="center"/>
      <protection locked="0"/>
    </xf>
    <xf numFmtId="164" fontId="28" fillId="0" borderId="0" xfId="0" applyNumberFormat="1" applyFont="1" applyAlignment="1" applyProtection="1">
      <alignment horizontal="right"/>
    </xf>
    <xf numFmtId="166" fontId="28" fillId="0" borderId="0" xfId="62"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164" fontId="28" fillId="0" borderId="0" xfId="0" applyNumberFormat="1" applyFont="1" applyProtection="1"/>
    <xf numFmtId="164" fontId="28" fillId="0" borderId="0" xfId="0" applyNumberFormat="1" applyFont="1" applyBorder="1" applyProtection="1"/>
    <xf numFmtId="164" fontId="28" fillId="0" borderId="0" xfId="0" applyNumberFormat="1" applyFont="1" applyBorder="1" applyAlignment="1" applyProtection="1">
      <alignment horizontal="right"/>
    </xf>
    <xf numFmtId="166" fontId="28" fillId="0" borderId="0" xfId="62"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42" fillId="0" borderId="0" xfId="0" applyFont="1" applyProtection="1"/>
    <xf numFmtId="0" fontId="42" fillId="0" borderId="0" xfId="0" applyFont="1" applyAlignment="1" applyProtection="1">
      <alignment horizontal="right"/>
    </xf>
    <xf numFmtId="0" fontId="42" fillId="0" borderId="0" xfId="0" applyFont="1" applyBorder="1" applyProtection="1"/>
    <xf numFmtId="0" fontId="44" fillId="0" borderId="0" xfId="0" applyFont="1" applyBorder="1" applyAlignment="1" applyProtection="1">
      <alignment horizontal="left" vertical="center"/>
    </xf>
    <xf numFmtId="0" fontId="44" fillId="0" borderId="0" xfId="0" applyFont="1" applyBorder="1" applyAlignment="1" applyProtection="1">
      <alignment horizontal="left"/>
    </xf>
    <xf numFmtId="167" fontId="44" fillId="0" borderId="0" xfId="0" applyNumberFormat="1" applyFont="1" applyBorder="1" applyAlignment="1" applyProtection="1">
      <alignment horizontal="left"/>
    </xf>
    <xf numFmtId="0" fontId="45" fillId="0" borderId="0" xfId="0" applyFont="1" applyProtection="1"/>
    <xf numFmtId="0" fontId="46" fillId="0" borderId="0" xfId="0" applyFont="1" applyFill="1" applyBorder="1" applyProtection="1"/>
    <xf numFmtId="0" fontId="47" fillId="0" borderId="0" xfId="0" applyFont="1" applyFill="1" applyBorder="1" applyProtection="1"/>
    <xf numFmtId="0" fontId="49" fillId="0" borderId="0" xfId="0" applyFont="1" applyFill="1" applyBorder="1" applyAlignment="1" applyProtection="1">
      <alignment horizontal="right"/>
    </xf>
    <xf numFmtId="0" fontId="50"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1" fillId="20" borderId="0" xfId="0" applyFont="1" applyFill="1" applyBorder="1" applyAlignment="1" applyProtection="1">
      <alignment horizontal="left" vertical="center"/>
    </xf>
    <xf numFmtId="3" fontId="56" fillId="0" borderId="0" xfId="0" applyNumberFormat="1" applyFont="1" applyFill="1" applyBorder="1" applyAlignment="1" applyProtection="1">
      <alignment horizontal="right" vertical="center"/>
    </xf>
    <xf numFmtId="0" fontId="57" fillId="20" borderId="0" xfId="0" applyFont="1" applyFill="1" applyBorder="1" applyAlignment="1" applyProtection="1">
      <alignment horizontal="left" vertical="center"/>
    </xf>
    <xf numFmtId="169" fontId="51" fillId="20" borderId="0" xfId="0" applyNumberFormat="1" applyFont="1" applyFill="1" applyBorder="1" applyAlignment="1" applyProtection="1">
      <alignment vertical="center"/>
    </xf>
    <xf numFmtId="0" fontId="52" fillId="20" borderId="0" xfId="0" applyNumberFormat="1" applyFont="1" applyFill="1" applyBorder="1" applyAlignment="1" applyProtection="1">
      <alignment horizontal="right"/>
    </xf>
    <xf numFmtId="0" fontId="62" fillId="20" borderId="0" xfId="0" applyFont="1" applyFill="1" applyBorder="1" applyAlignment="1" applyProtection="1">
      <alignment horizontal="center" vertical="center"/>
    </xf>
    <xf numFmtId="0" fontId="53" fillId="20" borderId="0" xfId="0" applyFont="1" applyFill="1" applyBorder="1" applyAlignment="1" applyProtection="1">
      <alignment horizontal="center" vertical="center"/>
    </xf>
    <xf numFmtId="168" fontId="51" fillId="20" borderId="0" xfId="61" applyNumberFormat="1" applyFont="1" applyFill="1" applyBorder="1" applyAlignment="1" applyProtection="1">
      <alignment horizontal="right"/>
    </xf>
    <xf numFmtId="9" fontId="54" fillId="20" borderId="0" xfId="0" applyNumberFormat="1" applyFont="1" applyFill="1" applyBorder="1" applyProtection="1"/>
    <xf numFmtId="0" fontId="55" fillId="20" borderId="0" xfId="0" applyFont="1" applyFill="1" applyBorder="1" applyAlignment="1" applyProtection="1">
      <alignment horizontal="center" vertical="center"/>
    </xf>
    <xf numFmtId="9" fontId="54" fillId="20" borderId="0" xfId="0" applyNumberFormat="1" applyFont="1" applyFill="1" applyBorder="1" applyAlignment="1" applyProtection="1">
      <alignment horizontal="left"/>
    </xf>
    <xf numFmtId="0" fontId="63" fillId="0" borderId="0" xfId="0" applyFont="1" applyFill="1" applyBorder="1" applyAlignment="1" applyProtection="1">
      <alignment horizontal="center" vertical="center"/>
    </xf>
    <xf numFmtId="0" fontId="48" fillId="0" borderId="0" xfId="0" applyFont="1" applyFill="1" applyBorder="1" applyAlignment="1" applyProtection="1">
      <alignment horizontal="center" vertical="center"/>
    </xf>
    <xf numFmtId="0" fontId="48" fillId="0" borderId="0" xfId="0" applyFont="1" applyFill="1" applyBorder="1" applyAlignment="1" applyProtection="1">
      <alignment horizontal="right" vertical="center" indent="1"/>
    </xf>
    <xf numFmtId="0" fontId="52" fillId="0" borderId="27" xfId="0" applyNumberFormat="1" applyFont="1" applyFill="1" applyBorder="1" applyAlignment="1" applyProtection="1">
      <alignment horizontal="right"/>
    </xf>
    <xf numFmtId="0" fontId="52" fillId="0" borderId="28" xfId="0" applyNumberFormat="1" applyFont="1" applyFill="1" applyBorder="1" applyAlignment="1" applyProtection="1">
      <alignment horizontal="right"/>
    </xf>
    <xf numFmtId="0" fontId="52" fillId="0" borderId="29" xfId="0" applyNumberFormat="1" applyFont="1" applyFill="1" applyBorder="1" applyAlignment="1" applyProtection="1">
      <alignment horizontal="right"/>
    </xf>
    <xf numFmtId="0" fontId="61" fillId="0" borderId="0" xfId="0" applyFont="1" applyFill="1" applyBorder="1" applyAlignment="1" applyProtection="1">
      <alignment horizontal="center"/>
    </xf>
    <xf numFmtId="0" fontId="52" fillId="0" borderId="0" xfId="0" applyNumberFormat="1" applyFont="1" applyFill="1" applyBorder="1" applyAlignment="1" applyProtection="1">
      <alignment horizontal="right"/>
    </xf>
    <xf numFmtId="0" fontId="62" fillId="0" borderId="0" xfId="0" applyFont="1" applyFill="1" applyBorder="1" applyAlignment="1" applyProtection="1">
      <alignment horizontal="center" vertical="center"/>
    </xf>
    <xf numFmtId="9" fontId="65" fillId="0" borderId="0" xfId="0" applyNumberFormat="1" applyFont="1" applyFill="1" applyBorder="1" applyAlignment="1" applyProtection="1"/>
    <xf numFmtId="9" fontId="65" fillId="0" borderId="0" xfId="0" applyNumberFormat="1" applyFont="1" applyFill="1" applyBorder="1" applyAlignment="1" applyProtection="1">
      <alignment horizontal="center"/>
    </xf>
    <xf numFmtId="0" fontId="52" fillId="0" borderId="30" xfId="0" applyNumberFormat="1" applyFont="1" applyFill="1" applyBorder="1" applyAlignment="1" applyProtection="1">
      <alignment horizontal="right"/>
    </xf>
    <xf numFmtId="9" fontId="54" fillId="0" borderId="0" xfId="0" applyNumberFormat="1" applyFont="1" applyFill="1" applyBorder="1" applyProtection="1"/>
    <xf numFmtId="0" fontId="52" fillId="0" borderId="31" xfId="0" applyNumberFormat="1" applyFont="1" applyFill="1" applyBorder="1" applyAlignment="1" applyProtection="1">
      <alignment horizontal="right"/>
    </xf>
    <xf numFmtId="0" fontId="52" fillId="0" borderId="32" xfId="0" applyNumberFormat="1" applyFont="1" applyFill="1" applyBorder="1" applyAlignment="1" applyProtection="1">
      <alignment horizontal="right"/>
    </xf>
    <xf numFmtId="0" fontId="34" fillId="0" borderId="33" xfId="0" applyNumberFormat="1" applyFont="1" applyFill="1" applyBorder="1" applyAlignment="1" applyProtection="1">
      <alignment vertical="center"/>
    </xf>
    <xf numFmtId="0" fontId="34" fillId="0" borderId="34" xfId="0" applyNumberFormat="1" applyFont="1" applyFill="1" applyBorder="1" applyAlignment="1" applyProtection="1">
      <alignment vertical="center"/>
    </xf>
    <xf numFmtId="0" fontId="34" fillId="0" borderId="35" xfId="0" applyNumberFormat="1" applyFont="1" applyFill="1" applyBorder="1" applyAlignment="1" applyProtection="1">
      <alignment vertical="center"/>
    </xf>
    <xf numFmtId="0" fontId="43" fillId="0" borderId="0" xfId="0" applyFont="1" applyProtection="1"/>
    <xf numFmtId="0" fontId="64" fillId="0" borderId="0" xfId="0" applyFont="1" applyProtection="1"/>
    <xf numFmtId="0" fontId="58" fillId="0" borderId="0" xfId="0" applyFont="1" applyProtection="1"/>
    <xf numFmtId="0" fontId="72" fillId="0" borderId="0" xfId="0" applyFont="1" applyBorder="1" applyAlignment="1" applyProtection="1">
      <alignment wrapText="1"/>
    </xf>
    <xf numFmtId="0" fontId="68" fillId="0" borderId="0" xfId="0" applyFont="1" applyFill="1" applyBorder="1" applyAlignment="1" applyProtection="1"/>
    <xf numFmtId="164"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6" fillId="0" borderId="0" xfId="0" applyNumberFormat="1" applyFont="1" applyBorder="1" applyProtection="1"/>
    <xf numFmtId="164" fontId="36" fillId="0" borderId="0" xfId="0" applyNumberFormat="1" applyFont="1" applyProtection="1"/>
    <xf numFmtId="166" fontId="6" fillId="0" borderId="0" xfId="62" applyNumberFormat="1" applyFont="1" applyFill="1" applyBorder="1" applyAlignment="1" applyProtection="1">
      <protection locked="0"/>
    </xf>
    <xf numFmtId="166" fontId="6" fillId="0" borderId="0" xfId="62" applyNumberFormat="1" applyFont="1" applyFill="1" applyBorder="1" applyProtection="1">
      <protection locked="0"/>
    </xf>
    <xf numFmtId="0" fontId="15" fillId="20" borderId="0" xfId="0" applyFont="1" applyFill="1"/>
    <xf numFmtId="165" fontId="15" fillId="20" borderId="0" xfId="0" applyNumberFormat="1" applyFont="1" applyFill="1"/>
    <xf numFmtId="166" fontId="15" fillId="20" borderId="0" xfId="0" applyNumberFormat="1" applyFont="1" applyFill="1"/>
    <xf numFmtId="3" fontId="15" fillId="20" borderId="0" xfId="0" applyNumberFormat="1" applyFont="1" applyFill="1" applyProtection="1"/>
    <xf numFmtId="165"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36" xfId="0" applyFont="1" applyFill="1" applyBorder="1" applyAlignment="1" applyProtection="1">
      <alignment horizontal="center" wrapText="1"/>
    </xf>
    <xf numFmtId="0" fontId="28" fillId="0" borderId="37" xfId="0" applyFont="1" applyFill="1" applyBorder="1" applyAlignment="1" applyProtection="1">
      <alignment horizontal="center" wrapText="1"/>
    </xf>
    <xf numFmtId="164" fontId="17" fillId="0" borderId="0" xfId="46" applyFont="1" applyFill="1" applyAlignment="1" applyProtection="1">
      <alignment horizontal="center" vertical="center"/>
    </xf>
    <xf numFmtId="164" fontId="16" fillId="0" borderId="0" xfId="46" applyFont="1" applyFill="1" applyAlignment="1" applyProtection="1">
      <alignment vertical="center"/>
    </xf>
    <xf numFmtId="0" fontId="83" fillId="0" borderId="0" xfId="0" applyFont="1"/>
    <xf numFmtId="164" fontId="14" fillId="0" borderId="0" xfId="0" applyNumberFormat="1" applyFont="1" applyAlignment="1" applyProtection="1">
      <alignment horizontal="center"/>
    </xf>
    <xf numFmtId="164" fontId="20" fillId="0" borderId="38" xfId="56" applyFont="1" applyBorder="1" applyAlignment="1" applyProtection="1">
      <alignment horizontal="right"/>
    </xf>
    <xf numFmtId="0" fontId="12" fillId="0" borderId="0" xfId="0" applyFont="1"/>
    <xf numFmtId="0" fontId="0" fillId="20" borderId="0" xfId="0" applyFill="1" applyProtection="1"/>
    <xf numFmtId="0" fontId="0" fillId="20" borderId="39" xfId="0" applyFill="1" applyBorder="1" applyProtection="1"/>
    <xf numFmtId="164" fontId="88" fillId="0" borderId="0" xfId="0" applyNumberFormat="1" applyFont="1"/>
    <xf numFmtId="0" fontId="88" fillId="0" borderId="0" xfId="0" applyFont="1"/>
    <xf numFmtId="164" fontId="0" fillId="0" borderId="0" xfId="0" quotePrefix="1" applyNumberFormat="1"/>
    <xf numFmtId="164" fontId="0" fillId="0" borderId="0" xfId="0" applyNumberFormat="1"/>
    <xf numFmtId="0" fontId="34" fillId="0" borderId="40" xfId="0" applyNumberFormat="1" applyFont="1" applyFill="1" applyBorder="1" applyAlignment="1" applyProtection="1">
      <alignment vertical="center"/>
    </xf>
    <xf numFmtId="164" fontId="136" fillId="0" borderId="0" xfId="51" applyFill="1" applyBorder="1" applyAlignment="1" applyProtection="1">
      <alignment horizontal="center"/>
    </xf>
    <xf numFmtId="0" fontId="34" fillId="0" borderId="0" xfId="0" quotePrefix="1" applyFont="1" applyProtection="1"/>
    <xf numFmtId="0" fontId="62" fillId="0" borderId="41" xfId="0" applyFont="1" applyBorder="1" applyAlignment="1">
      <alignment horizontal="justify" vertical="center" wrapText="1"/>
    </xf>
    <xf numFmtId="0" fontId="62" fillId="0" borderId="42" xfId="0" applyFont="1" applyBorder="1" applyAlignment="1">
      <alignment horizontal="justify" vertical="center" wrapText="1"/>
    </xf>
    <xf numFmtId="0" fontId="62" fillId="0" borderId="43" xfId="0" applyFont="1" applyBorder="1" applyAlignment="1">
      <alignment horizontal="justify" vertical="center" wrapText="1"/>
    </xf>
    <xf numFmtId="0" fontId="87" fillId="0" borderId="42" xfId="0" applyFont="1" applyBorder="1" applyAlignment="1">
      <alignment horizontal="justify" vertical="center" wrapText="1"/>
    </xf>
    <xf numFmtId="164" fontId="90" fillId="0" borderId="25" xfId="59" applyFont="1" applyFill="1" applyBorder="1" applyAlignment="1" applyProtection="1"/>
    <xf numFmtId="164" fontId="9" fillId="0" borderId="25" xfId="59" applyFont="1" applyFill="1" applyBorder="1" applyAlignment="1" applyProtection="1">
      <alignment vertical="center"/>
    </xf>
    <xf numFmtId="3" fontId="66" fillId="23" borderId="10" xfId="0" applyNumberFormat="1" applyFont="1" applyFill="1" applyBorder="1" applyAlignment="1" applyProtection="1">
      <alignment vertical="center"/>
      <protection locked="0"/>
    </xf>
    <xf numFmtId="0" fontId="86" fillId="0" borderId="41" xfId="0" applyFont="1" applyBorder="1" applyAlignment="1">
      <alignment vertical="center" wrapText="1"/>
    </xf>
    <xf numFmtId="0" fontId="86" fillId="0" borderId="42" xfId="0" applyFont="1" applyBorder="1" applyAlignment="1">
      <alignment vertical="center" wrapText="1"/>
    </xf>
    <xf numFmtId="0" fontId="2" fillId="0" borderId="44" xfId="0" applyFont="1" applyFill="1" applyBorder="1" applyAlignment="1" applyProtection="1">
      <alignment horizontal="center"/>
    </xf>
    <xf numFmtId="0" fontId="66" fillId="0" borderId="10" xfId="0" applyFont="1" applyFill="1" applyBorder="1" applyAlignment="1" applyProtection="1">
      <alignment horizontal="center"/>
    </xf>
    <xf numFmtId="0" fontId="66" fillId="24" borderId="10" xfId="0" applyFont="1" applyFill="1" applyBorder="1" applyAlignment="1" applyProtection="1">
      <alignment horizontal="center"/>
    </xf>
    <xf numFmtId="0" fontId="1" fillId="0" borderId="0" xfId="0" applyFont="1"/>
    <xf numFmtId="0" fontId="93" fillId="0" borderId="0" xfId="0" applyFont="1"/>
    <xf numFmtId="164" fontId="95" fillId="0" borderId="25" xfId="59" applyFont="1" applyFill="1" applyBorder="1" applyAlignment="1" applyProtection="1">
      <alignment vertical="center"/>
    </xf>
    <xf numFmtId="0" fontId="94"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 fontId="21" fillId="25" borderId="10" xfId="0" applyNumberFormat="1" applyFont="1" applyFill="1" applyBorder="1" applyAlignment="1" applyProtection="1">
      <alignment horizontal="center"/>
      <protection locked="0"/>
    </xf>
    <xf numFmtId="1" fontId="21" fillId="25" borderId="45" xfId="0" applyNumberFormat="1" applyFont="1" applyFill="1" applyBorder="1" applyAlignment="1" applyProtection="1">
      <alignment horizontal="center"/>
      <protection locked="0"/>
    </xf>
    <xf numFmtId="1" fontId="0" fillId="25" borderId="10" xfId="0" applyNumberFormat="1" applyFill="1" applyBorder="1" applyAlignment="1" applyProtection="1">
      <alignment horizontal="center"/>
      <protection locked="0"/>
    </xf>
    <xf numFmtId="166" fontId="0" fillId="0" borderId="0" xfId="0" applyNumberFormat="1" applyProtection="1"/>
    <xf numFmtId="164" fontId="20" fillId="0" borderId="0" xfId="49" applyFont="1" applyFill="1" applyAlignment="1" applyProtection="1">
      <alignment horizontal="right" vertical="center"/>
    </xf>
    <xf numFmtId="0" fontId="101" fillId="0" borderId="0" xfId="0" applyFont="1" applyFill="1" applyBorder="1" applyAlignment="1" applyProtection="1">
      <alignment horizontal="right"/>
    </xf>
    <xf numFmtId="164" fontId="102" fillId="0" borderId="14" xfId="59" applyFont="1" applyFill="1" applyBorder="1" applyAlignment="1" applyProtection="1">
      <alignment horizontal="left" vertical="center"/>
    </xf>
    <xf numFmtId="0" fontId="103" fillId="0" borderId="0" xfId="0" applyFont="1" applyFill="1" applyBorder="1" applyProtection="1"/>
    <xf numFmtId="0" fontId="101" fillId="0" borderId="0" xfId="0" applyFont="1" applyBorder="1" applyProtection="1"/>
    <xf numFmtId="3" fontId="6" fillId="0" borderId="0" xfId="0" applyNumberFormat="1" applyFont="1" applyAlignment="1" applyProtection="1">
      <alignment horizontal="right"/>
    </xf>
    <xf numFmtId="15" fontId="100" fillId="0" borderId="0" xfId="0" applyNumberFormat="1" applyFont="1" applyFill="1" applyBorder="1" applyAlignment="1" applyProtection="1">
      <alignment horizontal="left"/>
    </xf>
    <xf numFmtId="0" fontId="107" fillId="0" borderId="0" xfId="0" applyFont="1" applyFill="1" applyBorder="1" applyAlignment="1" applyProtection="1">
      <alignment horizontal="center" wrapText="1"/>
    </xf>
    <xf numFmtId="0" fontId="101" fillId="0" borderId="0" xfId="0" applyFont="1" applyFill="1" applyBorder="1" applyAlignment="1" applyProtection="1">
      <alignment horizontal="center"/>
    </xf>
    <xf numFmtId="3" fontId="2" fillId="22" borderId="10" xfId="0" applyNumberFormat="1" applyFont="1" applyFill="1" applyBorder="1" applyAlignment="1" applyProtection="1">
      <alignment vertical="center"/>
      <protection locked="0"/>
    </xf>
    <xf numFmtId="3" fontId="2" fillId="23" borderId="10" xfId="0" applyNumberFormat="1" applyFont="1" applyFill="1" applyBorder="1" applyAlignment="1" applyProtection="1">
      <alignment vertical="center"/>
      <protection locked="0"/>
    </xf>
    <xf numFmtId="15" fontId="32" fillId="0" borderId="46"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2" fillId="0" borderId="0" xfId="0" applyFont="1" applyBorder="1" applyAlignment="1" applyProtection="1">
      <alignment horizontal="right"/>
    </xf>
    <xf numFmtId="0" fontId="112" fillId="0" borderId="0" xfId="0" applyFont="1" applyAlignment="1" applyProtection="1">
      <alignment horizontal="right"/>
    </xf>
    <xf numFmtId="0" fontId="112" fillId="0" borderId="47" xfId="0" applyFont="1" applyBorder="1" applyAlignment="1" applyProtection="1">
      <alignment horizontal="right"/>
    </xf>
    <xf numFmtId="164" fontId="111" fillId="0" borderId="0" xfId="38" applyFont="1" applyFill="1" applyAlignment="1" applyProtection="1">
      <alignment vertical="center"/>
    </xf>
    <xf numFmtId="0" fontId="112" fillId="0" borderId="0" xfId="0" applyFont="1" applyProtection="1"/>
    <xf numFmtId="0" fontId="112" fillId="0" borderId="0" xfId="0" applyFont="1" applyBorder="1" applyProtection="1"/>
    <xf numFmtId="0" fontId="0" fillId="0" borderId="0" xfId="0" applyBorder="1" applyAlignment="1" applyProtection="1"/>
    <xf numFmtId="0" fontId="0" fillId="0" borderId="0" xfId="0" applyAlignment="1" applyProtection="1"/>
    <xf numFmtId="3" fontId="0" fillId="0" borderId="0" xfId="0" applyNumberFormat="1" applyFill="1" applyProtection="1"/>
    <xf numFmtId="0" fontId="0" fillId="0" borderId="0" xfId="0" applyFill="1" applyBorder="1" applyProtection="1">
      <protection locked="0"/>
    </xf>
    <xf numFmtId="0" fontId="98" fillId="0" borderId="0" xfId="0" applyFont="1" applyFill="1" applyBorder="1" applyAlignment="1" applyProtection="1">
      <alignment horizontal="center" vertical="center"/>
    </xf>
    <xf numFmtId="0" fontId="6" fillId="0" borderId="0" xfId="0" applyFont="1" applyFill="1" applyBorder="1" applyAlignment="1" applyProtection="1">
      <protection locked="0"/>
    </xf>
    <xf numFmtId="0" fontId="108" fillId="0" borderId="0" xfId="0" applyFont="1" applyFill="1" applyBorder="1" applyAlignment="1" applyProtection="1">
      <alignment horizontal="left"/>
      <protection locked="0"/>
    </xf>
    <xf numFmtId="0" fontId="105" fillId="0" borderId="0" xfId="0" applyFont="1" applyFill="1" applyBorder="1" applyAlignment="1" applyProtection="1">
      <alignment horizontal="center" vertical="center"/>
    </xf>
    <xf numFmtId="0" fontId="26" fillId="0" borderId="48" xfId="0" applyFont="1" applyFill="1" applyBorder="1" applyAlignment="1" applyProtection="1"/>
    <xf numFmtId="0" fontId="32" fillId="26" borderId="49" xfId="0" applyFont="1" applyFill="1" applyBorder="1" applyAlignment="1" applyProtection="1">
      <alignment horizontal="centerContinuous"/>
    </xf>
    <xf numFmtId="15" fontId="109" fillId="0" borderId="37" xfId="0" applyNumberFormat="1" applyFont="1" applyFill="1" applyBorder="1" applyAlignment="1" applyProtection="1">
      <alignment horizontal="center" wrapText="1"/>
    </xf>
    <xf numFmtId="15" fontId="109" fillId="0" borderId="50" xfId="0" applyNumberFormat="1" applyFont="1" applyFill="1" applyBorder="1" applyAlignment="1" applyProtection="1">
      <alignment horizontal="center" wrapText="1"/>
    </xf>
    <xf numFmtId="0" fontId="36" fillId="0" borderId="48" xfId="0" applyFont="1" applyFill="1" applyBorder="1" applyAlignment="1" applyProtection="1">
      <alignment horizontal="center"/>
    </xf>
    <xf numFmtId="0" fontId="36" fillId="0" borderId="51" xfId="0" applyFont="1" applyFill="1" applyBorder="1" applyAlignment="1" applyProtection="1">
      <alignment horizontal="center"/>
    </xf>
    <xf numFmtId="0" fontId="32" fillId="26" borderId="52"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0" fillId="0" borderId="0" xfId="0" applyFont="1" applyFill="1" applyBorder="1" applyAlignment="1" applyProtection="1">
      <alignment horizontal="center"/>
    </xf>
    <xf numFmtId="0" fontId="106"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66" fillId="0" borderId="54" xfId="0" applyFont="1" applyFill="1" applyBorder="1" applyAlignment="1" applyProtection="1">
      <alignment horizontal="center"/>
    </xf>
    <xf numFmtId="3" fontId="66" fillId="23" borderId="10" xfId="0" applyNumberFormat="1" applyFont="1" applyFill="1" applyBorder="1" applyAlignment="1" applyProtection="1">
      <alignment horizontal="right" vertical="center"/>
      <protection locked="0"/>
    </xf>
    <xf numFmtId="3" fontId="2" fillId="23" borderId="10" xfId="0" applyNumberFormat="1" applyFont="1" applyFill="1" applyBorder="1" applyAlignment="1" applyProtection="1">
      <alignment horizontal="right" vertical="center"/>
      <protection locked="0"/>
    </xf>
    <xf numFmtId="0" fontId="76" fillId="0" borderId="55" xfId="0" applyFont="1" applyFill="1" applyBorder="1" applyAlignment="1" applyProtection="1">
      <alignment horizontal="center" vertical="center"/>
    </xf>
    <xf numFmtId="0" fontId="24" fillId="0" borderId="0" xfId="0" applyFont="1" applyProtection="1"/>
    <xf numFmtId="164" fontId="109" fillId="0" borderId="0" xfId="0" applyNumberFormat="1" applyFont="1" applyBorder="1" applyAlignment="1" applyProtection="1">
      <alignment vertical="center" wrapText="1"/>
    </xf>
    <xf numFmtId="0" fontId="109" fillId="0" borderId="0" xfId="0" applyFont="1" applyFill="1" applyBorder="1" applyAlignment="1" applyProtection="1">
      <alignment wrapText="1"/>
    </xf>
    <xf numFmtId="164" fontId="20" fillId="0" borderId="38" xfId="56" applyFont="1" applyFill="1" applyBorder="1" applyAlignment="1" applyProtection="1">
      <alignment horizontal="right"/>
    </xf>
    <xf numFmtId="0" fontId="28" fillId="0" borderId="0" xfId="0" applyFont="1" applyFill="1" applyBorder="1" applyAlignment="1" applyProtection="1">
      <alignment wrapText="1"/>
    </xf>
    <xf numFmtId="164" fontId="28" fillId="0" borderId="0" xfId="0" applyNumberFormat="1" applyFont="1" applyAlignment="1" applyProtection="1"/>
    <xf numFmtId="15" fontId="28" fillId="0" borderId="0" xfId="0" applyNumberFormat="1" applyFont="1"/>
    <xf numFmtId="0" fontId="0" fillId="0" borderId="25" xfId="0" applyFill="1" applyBorder="1" applyProtection="1"/>
    <xf numFmtId="9" fontId="15" fillId="0" borderId="0" xfId="61" applyFont="1" applyProtection="1"/>
    <xf numFmtId="164" fontId="24" fillId="25" borderId="38" xfId="56" applyFont="1" applyFill="1" applyBorder="1" applyAlignment="1" applyProtection="1">
      <alignment horizontal="center" vertical="center"/>
    </xf>
    <xf numFmtId="15" fontId="24" fillId="25" borderId="38" xfId="56" applyNumberFormat="1" applyFont="1" applyFill="1" applyBorder="1" applyAlignment="1" applyProtection="1">
      <alignment horizontal="center" vertical="center"/>
    </xf>
    <xf numFmtId="164" fontId="24" fillId="25" borderId="38" xfId="56" applyFont="1" applyFill="1" applyBorder="1" applyAlignment="1" applyProtection="1">
      <alignment horizontal="center"/>
    </xf>
    <xf numFmtId="15" fontId="24" fillId="25" borderId="38" xfId="56" applyNumberFormat="1" applyFont="1" applyFill="1" applyBorder="1" applyAlignment="1" applyProtection="1">
      <alignment horizontal="center"/>
    </xf>
    <xf numFmtId="164" fontId="88" fillId="0" borderId="0" xfId="0" applyNumberFormat="1" applyFont="1" applyAlignment="1"/>
    <xf numFmtId="0" fontId="34" fillId="0" borderId="36" xfId="0" applyFont="1" applyFill="1" applyBorder="1" applyAlignment="1" applyProtection="1">
      <alignment horizontal="center" wrapText="1"/>
    </xf>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49" fontId="0" fillId="0" borderId="0" xfId="0" applyNumberFormat="1" applyProtection="1"/>
    <xf numFmtId="0" fontId="0" fillId="25" borderId="45" xfId="0" applyNumberFormat="1" applyFill="1" applyBorder="1" applyAlignment="1" applyProtection="1">
      <alignment horizontal="center"/>
      <protection locked="0"/>
    </xf>
    <xf numFmtId="0" fontId="0" fillId="0" borderId="22" xfId="0" applyNumberFormat="1" applyFill="1" applyBorder="1" applyAlignment="1" applyProtection="1">
      <alignment horizontal="center"/>
    </xf>
    <xf numFmtId="3" fontId="0" fillId="25"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171" fontId="21" fillId="20" borderId="0" xfId="0" applyNumberFormat="1" applyFont="1" applyFill="1"/>
    <xf numFmtId="4" fontId="0" fillId="0" borderId="0" xfId="0" applyNumberFormat="1" applyFill="1" applyBorder="1" applyProtection="1">
      <protection locked="0"/>
    </xf>
    <xf numFmtId="4" fontId="0" fillId="0" borderId="0" xfId="0" applyNumberFormat="1" applyProtection="1"/>
    <xf numFmtId="165" fontId="32" fillId="19" borderId="59" xfId="0" applyNumberFormat="1" applyFont="1" applyFill="1" applyBorder="1" applyAlignment="1" applyProtection="1">
      <alignment horizontal="center"/>
      <protection locked="0"/>
    </xf>
    <xf numFmtId="165" fontId="32" fillId="19" borderId="60" xfId="0" applyNumberFormat="1" applyFont="1" applyFill="1" applyBorder="1" applyAlignment="1" applyProtection="1">
      <alignment horizontal="center"/>
      <protection locked="0"/>
    </xf>
    <xf numFmtId="165" fontId="32" fillId="19" borderId="61" xfId="0" applyNumberFormat="1" applyFont="1" applyFill="1" applyBorder="1" applyAlignment="1" applyProtection="1">
      <alignment horizontal="center"/>
      <protection locked="0"/>
    </xf>
    <xf numFmtId="165" fontId="32" fillId="19" borderId="62" xfId="0" applyNumberFormat="1" applyFont="1" applyFill="1" applyBorder="1" applyAlignment="1" applyProtection="1">
      <alignment horizontal="center"/>
      <protection locked="0"/>
    </xf>
    <xf numFmtId="0" fontId="0" fillId="0" borderId="0" xfId="0" applyBorder="1" applyAlignment="1">
      <alignment horizontal="left" wrapText="1"/>
    </xf>
    <xf numFmtId="164" fontId="35" fillId="0" borderId="0" xfId="0" applyNumberFormat="1" applyFont="1"/>
    <xf numFmtId="0" fontId="0" fillId="0" borderId="0" xfId="0" applyBorder="1" applyAlignment="1">
      <alignment horizontal="left"/>
    </xf>
    <xf numFmtId="164" fontId="1" fillId="0" borderId="38" xfId="56" applyFont="1" applyBorder="1" applyAlignment="1" applyProtection="1">
      <alignment horizontal="right"/>
    </xf>
    <xf numFmtId="164" fontId="119" fillId="0" borderId="0" xfId="50" applyFont="1" applyFill="1" applyBorder="1" applyProtection="1"/>
    <xf numFmtId="3" fontId="28" fillId="26" borderId="59" xfId="0" applyNumberFormat="1" applyFont="1" applyFill="1" applyBorder="1" applyAlignment="1" applyProtection="1">
      <protection locked="0"/>
    </xf>
    <xf numFmtId="3" fontId="28" fillId="26" borderId="64"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58" xfId="0" applyNumberFormat="1" applyFont="1" applyFill="1" applyBorder="1" applyAlignment="1" applyProtection="1"/>
    <xf numFmtId="165" fontId="14" fillId="19" borderId="65" xfId="0" applyNumberFormat="1" applyFont="1" applyFill="1" applyBorder="1" applyAlignment="1" applyProtection="1">
      <alignment horizontal="center"/>
      <protection locked="0"/>
    </xf>
    <xf numFmtId="0" fontId="0" fillId="26" borderId="10" xfId="0" applyFill="1" applyBorder="1" applyProtection="1"/>
    <xf numFmtId="0" fontId="0" fillId="25" borderId="10" xfId="0" applyFill="1" applyBorder="1" applyProtection="1"/>
    <xf numFmtId="3" fontId="1" fillId="26" borderId="66" xfId="62" applyNumberFormat="1" applyFont="1" applyFill="1" applyBorder="1" applyAlignment="1" applyProtection="1">
      <protection locked="0"/>
    </xf>
    <xf numFmtId="3" fontId="1" fillId="26" borderId="66" xfId="62" applyNumberFormat="1" applyFont="1" applyFill="1" applyBorder="1" applyProtection="1">
      <protection locked="0"/>
    </xf>
    <xf numFmtId="49" fontId="26" fillId="0" borderId="67" xfId="0" applyNumberFormat="1" applyFont="1" applyFill="1" applyBorder="1" applyAlignment="1" applyProtection="1">
      <alignment wrapText="1"/>
      <protection locked="0"/>
    </xf>
    <xf numFmtId="3" fontId="1" fillId="26" borderId="68" xfId="62" applyNumberFormat="1" applyFont="1" applyFill="1" applyBorder="1" applyProtection="1">
      <protection locked="0"/>
    </xf>
    <xf numFmtId="49" fontId="26" fillId="0" borderId="67" xfId="0" applyNumberFormat="1" applyFont="1" applyFill="1" applyBorder="1" applyAlignment="1" applyProtection="1">
      <protection locked="0"/>
    </xf>
    <xf numFmtId="0" fontId="0" fillId="0" borderId="69" xfId="0" applyBorder="1" applyAlignment="1" applyProtection="1"/>
    <xf numFmtId="3" fontId="0" fillId="0" borderId="70" xfId="0" applyNumberFormat="1" applyBorder="1" applyProtection="1"/>
    <xf numFmtId="3" fontId="0" fillId="0" borderId="71" xfId="0" applyNumberFormat="1" applyBorder="1" applyProtection="1"/>
    <xf numFmtId="49" fontId="0" fillId="0" borderId="10" xfId="0" applyNumberFormat="1" applyBorder="1" applyAlignment="1" applyProtection="1">
      <alignment horizontal="center"/>
      <protection locked="0"/>
    </xf>
    <xf numFmtId="0" fontId="0" fillId="0" borderId="72" xfId="0" applyNumberFormat="1" applyFill="1" applyBorder="1"/>
    <xf numFmtId="3" fontId="66" fillId="0" borderId="10" xfId="0" applyNumberFormat="1" applyFont="1" applyFill="1" applyBorder="1" applyAlignment="1" applyProtection="1">
      <alignment vertical="center"/>
    </xf>
    <xf numFmtId="3" fontId="66" fillId="0" borderId="54" xfId="0" applyNumberFormat="1" applyFont="1" applyFill="1" applyBorder="1" applyAlignment="1" applyProtection="1">
      <alignment vertical="center"/>
    </xf>
    <xf numFmtId="49" fontId="83" fillId="0" borderId="10" xfId="0" applyNumberFormat="1" applyFont="1" applyBorder="1" applyAlignment="1" applyProtection="1">
      <alignment horizontal="center"/>
      <protection locked="0"/>
    </xf>
    <xf numFmtId="0" fontId="68" fillId="0" borderId="10" xfId="0" applyFont="1" applyBorder="1" applyAlignment="1" applyProtection="1">
      <alignment horizontal="center"/>
    </xf>
    <xf numFmtId="0" fontId="76" fillId="0" borderId="74" xfId="0" applyFont="1" applyFill="1" applyBorder="1" applyAlignment="1" applyProtection="1">
      <alignment horizontal="center" vertical="center" wrapText="1"/>
    </xf>
    <xf numFmtId="0" fontId="76" fillId="0" borderId="75" xfId="0" applyFont="1" applyFill="1" applyBorder="1" applyAlignment="1" applyProtection="1">
      <alignment horizontal="center"/>
    </xf>
    <xf numFmtId="0" fontId="76" fillId="0" borderId="76" xfId="0" applyFont="1" applyFill="1" applyBorder="1" applyAlignment="1" applyProtection="1">
      <alignment horizontal="center"/>
    </xf>
    <xf numFmtId="0" fontId="76" fillId="0" borderId="77"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xf>
    <xf numFmtId="0" fontId="76" fillId="0" borderId="78" xfId="0" applyNumberFormat="1" applyFont="1" applyFill="1" applyBorder="1" applyAlignment="1" applyProtection="1">
      <alignment horizontal="center" vertical="center"/>
    </xf>
    <xf numFmtId="0" fontId="76" fillId="0" borderId="79" xfId="0" applyNumberFormat="1" applyFont="1" applyFill="1" applyBorder="1" applyAlignment="1" applyProtection="1">
      <alignment horizontal="center" vertical="center"/>
    </xf>
    <xf numFmtId="0" fontId="80" fillId="0" borderId="80" xfId="0" applyNumberFormat="1" applyFont="1" applyFill="1" applyBorder="1" applyAlignment="1" applyProtection="1">
      <alignment horizontal="center" vertical="center"/>
    </xf>
    <xf numFmtId="0" fontId="80" fillId="0" borderId="81" xfId="0" applyNumberFormat="1" applyFont="1" applyFill="1" applyBorder="1" applyAlignment="1" applyProtection="1">
      <alignment horizontal="center" vertical="center"/>
    </xf>
    <xf numFmtId="0" fontId="80" fillId="0" borderId="82" xfId="0" applyNumberFormat="1" applyFont="1" applyFill="1" applyBorder="1" applyAlignment="1" applyProtection="1">
      <alignment horizontal="center" vertical="center"/>
    </xf>
    <xf numFmtId="0" fontId="0" fillId="0" borderId="19" xfId="0" applyBorder="1" applyAlignment="1" applyProtection="1">
      <alignment horizontal="center"/>
    </xf>
    <xf numFmtId="0" fontId="0" fillId="0" borderId="10" xfId="0" applyNumberFormat="1" applyBorder="1"/>
    <xf numFmtId="0" fontId="0" fillId="0" borderId="10" xfId="0" applyNumberFormat="1" applyBorder="1" applyAlignment="1">
      <alignment horizontal="center"/>
    </xf>
    <xf numFmtId="0" fontId="0" fillId="0" borderId="0" xfId="0" applyBorder="1" applyAlignment="1">
      <alignment horizontal="center"/>
    </xf>
    <xf numFmtId="0" fontId="14" fillId="0" borderId="19" xfId="0" applyFont="1" applyBorder="1" applyAlignment="1" applyProtection="1">
      <alignment horizontal="center" vertical="center" wrapText="1"/>
    </xf>
    <xf numFmtId="0" fontId="14" fillId="0" borderId="24" xfId="0" applyFont="1" applyBorder="1" applyAlignment="1" applyProtection="1">
      <alignment horizontal="center" vertical="center"/>
    </xf>
    <xf numFmtId="0" fontId="76" fillId="0" borderId="83" xfId="0" applyFont="1" applyFill="1" applyBorder="1" applyAlignment="1" applyProtection="1">
      <alignment horizontal="center" vertical="center" wrapText="1"/>
    </xf>
    <xf numFmtId="3" fontId="24" fillId="25" borderId="38" xfId="56" applyNumberFormat="1" applyFont="1" applyFill="1" applyBorder="1" applyAlignment="1" applyProtection="1">
      <alignment horizontal="center" wrapText="1"/>
    </xf>
    <xf numFmtId="14" fontId="24" fillId="25" borderId="38" xfId="56" applyNumberFormat="1" applyFont="1" applyFill="1" applyBorder="1" applyAlignment="1" applyProtection="1">
      <alignment horizontal="center" vertical="center" wrapText="1"/>
    </xf>
    <xf numFmtId="172" fontId="24" fillId="25" borderId="38" xfId="56" applyNumberFormat="1" applyFont="1" applyFill="1" applyBorder="1" applyAlignment="1" applyProtection="1">
      <alignment horizontal="center" wrapText="1"/>
    </xf>
    <xf numFmtId="164" fontId="1" fillId="0" borderId="38" xfId="56" applyFont="1" applyBorder="1" applyAlignment="1" applyProtection="1">
      <alignment horizontal="right" vertical="center"/>
    </xf>
    <xf numFmtId="164" fontId="1" fillId="0" borderId="38" xfId="56" applyFont="1" applyBorder="1" applyAlignment="1" applyProtection="1">
      <alignment horizontal="right" vertical="center" wrapText="1"/>
    </xf>
    <xf numFmtId="164" fontId="28" fillId="0" borderId="0" xfId="0" applyNumberFormat="1" applyFont="1" applyAlignment="1" applyProtection="1">
      <alignment horizontal="right" wrapText="1"/>
    </xf>
    <xf numFmtId="49" fontId="25" fillId="0" borderId="84" xfId="0" applyNumberFormat="1" applyFont="1" applyFill="1" applyBorder="1" applyAlignment="1" applyProtection="1">
      <alignment vertical="center" wrapText="1"/>
    </xf>
    <xf numFmtId="0" fontId="89" fillId="0" borderId="85" xfId="0" applyNumberFormat="1" applyFont="1" applyFill="1" applyBorder="1" applyAlignment="1" applyProtection="1">
      <alignment horizontal="center" vertical="center" wrapText="1"/>
    </xf>
    <xf numFmtId="0" fontId="89" fillId="0" borderId="86" xfId="0" applyNumberFormat="1" applyFont="1" applyFill="1" applyBorder="1" applyAlignment="1" applyProtection="1">
      <alignment horizontal="center" vertical="center" wrapText="1"/>
    </xf>
    <xf numFmtId="0" fontId="0" fillId="0" borderId="0" xfId="0" applyAlignment="1"/>
    <xf numFmtId="0" fontId="0" fillId="0" borderId="0" xfId="0" applyAlignment="1">
      <alignment vertical="center" wrapText="1"/>
    </xf>
    <xf numFmtId="164" fontId="28" fillId="0" borderId="0" xfId="0" applyNumberFormat="1" applyFont="1" applyAlignment="1">
      <alignment horizontal="right" vertical="center" wrapText="1"/>
    </xf>
    <xf numFmtId="9" fontId="127" fillId="0" borderId="0" xfId="61" applyFont="1" applyBorder="1" applyProtection="1"/>
    <xf numFmtId="164" fontId="35" fillId="0" borderId="0" xfId="0" applyNumberFormat="1" applyFont="1" applyAlignment="1">
      <alignment horizontal="left" vertical="center" wrapText="1"/>
    </xf>
    <xf numFmtId="0" fontId="126" fillId="0" borderId="0" xfId="0" applyFont="1" applyAlignment="1"/>
    <xf numFmtId="0" fontId="33" fillId="0" borderId="0" xfId="0" applyFont="1" applyAlignment="1"/>
    <xf numFmtId="0" fontId="34" fillId="0" borderId="0" xfId="0" applyFont="1" applyFill="1" applyBorder="1" applyAlignment="1" applyProtection="1">
      <alignment horizontal="left" wrapText="1"/>
      <protection locked="0"/>
    </xf>
    <xf numFmtId="0" fontId="30" fillId="0" borderId="0" xfId="0" applyFont="1" applyFill="1" applyBorder="1" applyAlignment="1" applyProtection="1">
      <alignment horizontal="left" wrapText="1"/>
      <protection locked="0"/>
    </xf>
    <xf numFmtId="0" fontId="128" fillId="0" borderId="0" xfId="0" applyFont="1"/>
    <xf numFmtId="164" fontId="1" fillId="0" borderId="38" xfId="56" applyFont="1" applyBorder="1" applyAlignment="1" applyProtection="1">
      <alignment horizontal="right" wrapText="1"/>
    </xf>
    <xf numFmtId="164" fontId="28" fillId="0" borderId="38" xfId="56" applyFont="1" applyBorder="1" applyAlignment="1" applyProtection="1">
      <alignment horizontal="center"/>
    </xf>
    <xf numFmtId="164" fontId="34" fillId="0" borderId="0" xfId="0" applyNumberFormat="1" applyFont="1" applyAlignment="1" applyProtection="1">
      <alignment horizontal="center" wrapText="1"/>
    </xf>
    <xf numFmtId="164" fontId="129" fillId="0" borderId="0" xfId="0" applyNumberFormat="1" applyFont="1" applyAlignment="1" applyProtection="1">
      <alignment horizontal="right"/>
    </xf>
    <xf numFmtId="164" fontId="129" fillId="0" borderId="0" xfId="0" applyNumberFormat="1" applyFont="1" applyAlignment="1">
      <alignment horizontal="right"/>
    </xf>
    <xf numFmtId="0" fontId="30" fillId="22" borderId="0" xfId="0" applyFont="1" applyFill="1" applyBorder="1" applyAlignment="1" applyProtection="1">
      <alignment horizontal="right"/>
      <protection locked="0"/>
    </xf>
    <xf numFmtId="164" fontId="34" fillId="0" borderId="0" xfId="0" applyNumberFormat="1" applyFont="1" applyAlignment="1">
      <alignment horizontal="left" vertical="center" wrapText="1"/>
    </xf>
    <xf numFmtId="164" fontId="34" fillId="0" borderId="0" xfId="0" applyNumberFormat="1" applyFont="1" applyAlignment="1" applyProtection="1">
      <alignment horizontal="left" wrapText="1"/>
    </xf>
    <xf numFmtId="0" fontId="0" fillId="0" borderId="87" xfId="0" applyBorder="1"/>
    <xf numFmtId="164" fontId="132" fillId="0" borderId="18" xfId="59" applyFont="1" applyFill="1" applyBorder="1" applyAlignment="1" applyProtection="1">
      <alignment vertical="center"/>
    </xf>
    <xf numFmtId="164" fontId="132" fillId="0" borderId="18" xfId="59" applyFont="1" applyFill="1" applyBorder="1" applyAlignment="1" applyProtection="1">
      <alignment horizontal="center" vertical="center"/>
    </xf>
    <xf numFmtId="164" fontId="133" fillId="0" borderId="14" xfId="59" applyFont="1" applyFill="1" applyBorder="1" applyAlignment="1" applyProtection="1">
      <alignment horizontal="left" vertical="center"/>
    </xf>
    <xf numFmtId="164" fontId="132" fillId="0" borderId="14" xfId="59" applyFont="1" applyFill="1" applyBorder="1" applyAlignment="1" applyProtection="1">
      <alignment vertical="center"/>
    </xf>
    <xf numFmtId="164" fontId="132" fillId="26" borderId="89" xfId="59" applyFont="1" applyFill="1" applyBorder="1" applyAlignment="1" applyProtection="1">
      <alignment vertical="center"/>
    </xf>
    <xf numFmtId="164" fontId="133" fillId="0" borderId="18" xfId="59" applyFont="1" applyFill="1" applyBorder="1" applyAlignment="1" applyProtection="1">
      <alignment vertical="center"/>
    </xf>
    <xf numFmtId="0" fontId="0" fillId="0" borderId="0" xfId="0" applyAlignment="1">
      <alignment horizontal="center"/>
    </xf>
    <xf numFmtId="0" fontId="0" fillId="0" borderId="21" xfId="0" applyFill="1" applyBorder="1" applyAlignment="1" applyProtection="1">
      <alignment horizontal="center"/>
    </xf>
    <xf numFmtId="0" fontId="0" fillId="20" borderId="0" xfId="0" applyFill="1"/>
    <xf numFmtId="0" fontId="135" fillId="20" borderId="0" xfId="0" applyFont="1" applyFill="1"/>
    <xf numFmtId="3" fontId="66" fillId="28" borderId="10" xfId="0" applyNumberFormat="1" applyFont="1" applyFill="1" applyBorder="1" applyAlignment="1" applyProtection="1">
      <alignment vertical="center"/>
      <protection locked="0"/>
    </xf>
    <xf numFmtId="3" fontId="66" fillId="28" borderId="10" xfId="0" applyNumberFormat="1" applyFont="1" applyFill="1" applyBorder="1" applyAlignment="1" applyProtection="1">
      <alignment horizontal="right" vertical="center"/>
      <protection locked="0"/>
    </xf>
    <xf numFmtId="3" fontId="2" fillId="28" borderId="10" xfId="0" applyNumberFormat="1" applyFont="1" applyFill="1" applyBorder="1" applyAlignment="1" applyProtection="1">
      <alignment vertical="center"/>
      <protection locked="0"/>
    </xf>
    <xf numFmtId="3" fontId="66" fillId="29" borderId="10" xfId="0" applyNumberFormat="1" applyFont="1" applyFill="1" applyBorder="1" applyAlignment="1" applyProtection="1">
      <alignment vertical="center"/>
      <protection locked="0"/>
    </xf>
    <xf numFmtId="3" fontId="2" fillId="29" borderId="10" xfId="0" applyNumberFormat="1" applyFont="1" applyFill="1" applyBorder="1" applyAlignment="1" applyProtection="1">
      <alignment vertical="center"/>
      <protection locked="0"/>
    </xf>
    <xf numFmtId="3" fontId="2" fillId="28" borderId="10" xfId="0" applyNumberFormat="1" applyFont="1" applyFill="1" applyBorder="1" applyAlignment="1" applyProtection="1">
      <alignment horizontal="right" vertical="center"/>
      <protection locked="0"/>
    </xf>
    <xf numFmtId="3" fontId="66" fillId="24" borderId="10" xfId="0" applyNumberFormat="1" applyFont="1" applyFill="1" applyBorder="1" applyAlignment="1" applyProtection="1">
      <alignment vertical="center"/>
    </xf>
    <xf numFmtId="0" fontId="66" fillId="0" borderId="90" xfId="0" applyFont="1" applyFill="1" applyBorder="1" applyAlignment="1" applyProtection="1">
      <alignment horizontal="center"/>
    </xf>
    <xf numFmtId="0" fontId="66" fillId="0" borderId="87" xfId="0" applyFont="1" applyFill="1" applyBorder="1" applyAlignment="1" applyProtection="1">
      <alignment horizontal="center"/>
    </xf>
    <xf numFmtId="164" fontId="132" fillId="25" borderId="91" xfId="59" applyFont="1" applyFill="1" applyBorder="1" applyAlignment="1" applyProtection="1">
      <alignment horizontal="center" vertical="center"/>
    </xf>
    <xf numFmtId="0" fontId="80" fillId="0" borderId="93" xfId="0" applyNumberFormat="1" applyFont="1" applyFill="1" applyBorder="1" applyAlignment="1" applyProtection="1">
      <alignment horizontal="center" vertical="center"/>
    </xf>
    <xf numFmtId="15" fontId="0" fillId="0" borderId="10" xfId="56" applyNumberFormat="1" applyFont="1" applyFill="1" applyBorder="1" applyAlignment="1" applyProtection="1">
      <alignment horizontal="center"/>
      <protection locked="0"/>
    </xf>
    <xf numFmtId="0" fontId="35" fillId="0" borderId="10" xfId="0" applyFont="1" applyBorder="1" applyAlignment="1" applyProtection="1">
      <alignment horizontal="center" vertical="center" wrapText="1"/>
    </xf>
    <xf numFmtId="3" fontId="137" fillId="0" borderId="41" xfId="0" applyNumberFormat="1" applyFont="1" applyFill="1" applyBorder="1" applyAlignment="1" applyProtection="1">
      <alignment horizontal="center" vertical="center" wrapText="1"/>
      <protection locked="0"/>
    </xf>
    <xf numFmtId="49" fontId="137" fillId="0" borderId="10" xfId="0" applyNumberFormat="1" applyFont="1" applyFill="1" applyBorder="1" applyAlignment="1" applyProtection="1">
      <alignment horizontal="center" vertical="center"/>
      <protection locked="0"/>
    </xf>
    <xf numFmtId="3" fontId="137" fillId="35" borderId="41" xfId="0" applyNumberFormat="1" applyFont="1" applyFill="1" applyBorder="1" applyAlignment="1" applyProtection="1">
      <alignment horizontal="center" vertical="center" wrapText="1"/>
      <protection locked="0"/>
    </xf>
    <xf numFmtId="49" fontId="137" fillId="35" borderId="41" xfId="0" applyNumberFormat="1" applyFont="1" applyFill="1" applyBorder="1" applyAlignment="1" applyProtection="1">
      <alignment horizontal="center" vertical="center" wrapText="1"/>
      <protection locked="0"/>
    </xf>
    <xf numFmtId="49" fontId="137" fillId="35" borderId="10" xfId="0" applyNumberFormat="1" applyFont="1" applyFill="1" applyBorder="1" applyAlignment="1" applyProtection="1">
      <alignment horizontal="center" vertical="center" wrapText="1"/>
      <protection locked="0"/>
    </xf>
    <xf numFmtId="49" fontId="137" fillId="35" borderId="10" xfId="0" applyNumberFormat="1" applyFont="1" applyFill="1" applyBorder="1" applyAlignment="1" applyProtection="1">
      <alignment horizontal="center" vertical="center"/>
      <protection locked="0"/>
    </xf>
    <xf numFmtId="9" fontId="140" fillId="27" borderId="10" xfId="61" applyFont="1" applyFill="1" applyBorder="1" applyAlignment="1" applyProtection="1">
      <alignment horizontal="center" vertical="center" wrapText="1"/>
    </xf>
    <xf numFmtId="14" fontId="0" fillId="0" borderId="10" xfId="56" applyNumberFormat="1" applyFont="1" applyFill="1" applyBorder="1" applyAlignment="1" applyProtection="1">
      <alignment horizontal="center"/>
      <protection locked="0"/>
    </xf>
    <xf numFmtId="15" fontId="26" fillId="0" borderId="88" xfId="0" applyNumberFormat="1" applyFont="1" applyFill="1" applyBorder="1" applyAlignment="1" applyProtection="1">
      <alignment horizontal="center"/>
    </xf>
    <xf numFmtId="0" fontId="0" fillId="0" borderId="0" xfId="0" applyFill="1" applyProtection="1"/>
    <xf numFmtId="49" fontId="114" fillId="0" borderId="67" xfId="0" applyNumberFormat="1" applyFont="1" applyFill="1" applyBorder="1" applyAlignment="1" applyProtection="1">
      <alignment wrapText="1"/>
      <protection locked="0"/>
    </xf>
    <xf numFmtId="49" fontId="114" fillId="0" borderId="67" xfId="0" applyNumberFormat="1" applyFont="1" applyFill="1" applyBorder="1" applyAlignment="1" applyProtection="1">
      <protection locked="0"/>
    </xf>
    <xf numFmtId="0" fontId="34" fillId="0" borderId="69" xfId="0" applyFont="1" applyBorder="1" applyAlignment="1" applyProtection="1"/>
    <xf numFmtId="0" fontId="34" fillId="0" borderId="0" xfId="0" applyFont="1"/>
    <xf numFmtId="0" fontId="0" fillId="0" borderId="0" xfId="0" applyAlignment="1">
      <alignment wrapText="1"/>
    </xf>
    <xf numFmtId="0" fontId="34" fillId="0" borderId="10" xfId="0" applyFont="1" applyBorder="1" applyAlignment="1">
      <alignment wrapText="1"/>
    </xf>
    <xf numFmtId="0" fontId="34" fillId="0" borderId="10" xfId="0" applyFont="1" applyBorder="1"/>
    <xf numFmtId="0" fontId="34" fillId="0" borderId="90" xfId="0" applyFont="1" applyBorder="1" applyAlignment="1">
      <alignment wrapText="1"/>
    </xf>
    <xf numFmtId="0" fontId="34" fillId="0" borderId="90" xfId="0" applyFont="1" applyBorder="1"/>
    <xf numFmtId="0" fontId="34" fillId="0" borderId="37" xfId="0" applyFont="1" applyBorder="1" applyAlignment="1">
      <alignment wrapText="1"/>
    </xf>
    <xf numFmtId="0" fontId="0" fillId="0" borderId="50" xfId="0" applyBorder="1"/>
    <xf numFmtId="0" fontId="34" fillId="0" borderId="48" xfId="0" applyFont="1" applyBorder="1" applyAlignment="1">
      <alignment wrapText="1"/>
    </xf>
    <xf numFmtId="0" fontId="34" fillId="0" borderId="49" xfId="0" applyFont="1" applyBorder="1"/>
    <xf numFmtId="0" fontId="147" fillId="0" borderId="51" xfId="0" applyFont="1" applyBorder="1"/>
    <xf numFmtId="0" fontId="147" fillId="0" borderId="57" xfId="0" applyFont="1" applyBorder="1"/>
    <xf numFmtId="0" fontId="147" fillId="0" borderId="52" xfId="0" applyFont="1" applyBorder="1"/>
    <xf numFmtId="0" fontId="0" fillId="0" borderId="231" xfId="0" applyBorder="1"/>
    <xf numFmtId="3" fontId="0" fillId="0" borderId="0" xfId="0" applyNumberFormat="1"/>
    <xf numFmtId="3" fontId="28" fillId="26" borderId="10" xfId="62" applyNumberFormat="1" applyFont="1" applyFill="1" applyBorder="1" applyAlignment="1" applyProtection="1">
      <protection locked="0"/>
    </xf>
    <xf numFmtId="3" fontId="28" fillId="26" borderId="10" xfId="62" applyNumberFormat="1" applyFont="1" applyFill="1" applyBorder="1" applyProtection="1">
      <protection locked="0"/>
    </xf>
    <xf numFmtId="0" fontId="28" fillId="0" borderId="10" xfId="0" applyFont="1" applyBorder="1"/>
    <xf numFmtId="3" fontId="28" fillId="0" borderId="10" xfId="0" applyNumberFormat="1" applyFont="1" applyBorder="1"/>
    <xf numFmtId="49" fontId="146" fillId="0" borderId="10" xfId="0" applyNumberFormat="1" applyFont="1" applyFill="1" applyBorder="1" applyAlignment="1" applyProtection="1">
      <alignment wrapText="1"/>
      <protection locked="0"/>
    </xf>
    <xf numFmtId="49" fontId="146" fillId="0" borderId="10" xfId="0" applyNumberFormat="1" applyFont="1" applyFill="1" applyBorder="1" applyAlignment="1" applyProtection="1">
      <protection locked="0"/>
    </xf>
    <xf numFmtId="0" fontId="141" fillId="0" borderId="10" xfId="0" applyFont="1" applyBorder="1" applyAlignment="1" applyProtection="1"/>
    <xf numFmtId="3" fontId="141" fillId="0" borderId="10" xfId="0" applyNumberFormat="1" applyFont="1" applyBorder="1" applyProtection="1"/>
    <xf numFmtId="0" fontId="141" fillId="0" borderId="10" xfId="0" applyFont="1" applyBorder="1"/>
    <xf numFmtId="2" fontId="0" fillId="0" borderId="0" xfId="0" applyNumberFormat="1"/>
    <xf numFmtId="3" fontId="0" fillId="0" borderId="0" xfId="0" quotePrefix="1" applyNumberFormat="1" applyProtection="1"/>
    <xf numFmtId="0" fontId="25" fillId="0" borderId="126" xfId="0" applyFont="1" applyBorder="1" applyAlignment="1" applyProtection="1">
      <alignment vertical="distributed"/>
    </xf>
    <xf numFmtId="15" fontId="27" fillId="0" borderId="232" xfId="0" applyNumberFormat="1" applyFont="1" applyFill="1" applyBorder="1" applyAlignment="1" applyProtection="1">
      <alignment horizontal="center" vertical="center" wrapText="1"/>
    </xf>
    <xf numFmtId="15" fontId="27" fillId="0" borderId="233" xfId="0" applyNumberFormat="1" applyFont="1" applyFill="1" applyBorder="1" applyAlignment="1" applyProtection="1">
      <alignment horizontal="center" vertical="center" wrapText="1"/>
    </xf>
    <xf numFmtId="0" fontId="6" fillId="0" borderId="48" xfId="0" applyFont="1" applyBorder="1" applyAlignment="1" applyProtection="1"/>
    <xf numFmtId="0" fontId="6" fillId="0" borderId="51" xfId="0" applyFont="1" applyBorder="1" applyAlignment="1" applyProtection="1"/>
    <xf numFmtId="3" fontId="6" fillId="0" borderId="49" xfId="62" applyNumberFormat="1" applyFont="1" applyFill="1" applyBorder="1" applyAlignment="1" applyProtection="1"/>
    <xf numFmtId="3" fontId="6" fillId="0" borderId="52" xfId="62" applyNumberFormat="1" applyFont="1" applyFill="1" applyBorder="1" applyAlignment="1" applyProtection="1"/>
    <xf numFmtId="0" fontId="0" fillId="0" borderId="37" xfId="0" applyFill="1" applyBorder="1" applyProtection="1"/>
    <xf numFmtId="0" fontId="0" fillId="0" borderId="63" xfId="0" applyFill="1" applyBorder="1" applyAlignment="1" applyProtection="1">
      <alignment horizontal="center"/>
    </xf>
    <xf numFmtId="0" fontId="0" fillId="0" borderId="53" xfId="0" applyFill="1" applyBorder="1" applyAlignment="1" applyProtection="1">
      <alignment horizont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3" fontId="2" fillId="28" borderId="10" xfId="0" applyNumberFormat="1" applyFont="1" applyFill="1" applyBorder="1" applyAlignment="1" applyProtection="1">
      <alignment horizontal="right" vertical="center" wrapText="1"/>
      <protection locked="0"/>
    </xf>
    <xf numFmtId="3" fontId="2" fillId="23" borderId="10" xfId="0" applyNumberFormat="1" applyFont="1" applyFill="1" applyBorder="1" applyAlignment="1" applyProtection="1">
      <alignment vertical="center" wrapText="1"/>
      <protection locked="0"/>
    </xf>
    <xf numFmtId="3" fontId="2" fillId="22" borderId="10" xfId="0" applyNumberFormat="1" applyFont="1" applyFill="1" applyBorder="1" applyAlignment="1" applyProtection="1">
      <alignment vertical="center" wrapText="1"/>
      <protection locked="0"/>
    </xf>
    <xf numFmtId="49" fontId="0" fillId="35" borderId="10" xfId="0" applyNumberFormat="1" applyFill="1" applyBorder="1" applyAlignment="1" applyProtection="1">
      <alignment horizontal="left"/>
      <protection locked="0"/>
    </xf>
    <xf numFmtId="49" fontId="0" fillId="0" borderId="10" xfId="0" applyNumberFormat="1" applyFill="1" applyBorder="1" applyProtection="1">
      <protection locked="0"/>
    </xf>
    <xf numFmtId="49" fontId="145" fillId="0" borderId="10" xfId="0" applyNumberFormat="1" applyFont="1" applyFill="1" applyBorder="1" applyProtection="1">
      <protection locked="0"/>
    </xf>
    <xf numFmtId="4" fontId="28" fillId="26" borderId="59" xfId="0" applyNumberFormat="1" applyFont="1" applyFill="1" applyBorder="1" applyAlignment="1" applyProtection="1">
      <protection locked="0"/>
    </xf>
    <xf numFmtId="4" fontId="1" fillId="37" borderId="66" xfId="62" applyNumberFormat="1" applyFont="1" applyFill="1" applyBorder="1" applyAlignment="1" applyProtection="1">
      <protection locked="0"/>
    </xf>
    <xf numFmtId="4" fontId="1" fillId="37" borderId="66" xfId="62" applyNumberFormat="1" applyFont="1" applyFill="1" applyBorder="1" applyProtection="1">
      <protection locked="0"/>
    </xf>
    <xf numFmtId="15" fontId="26" fillId="0" borderId="53" xfId="0" applyNumberFormat="1" applyFont="1" applyFill="1" applyBorder="1" applyAlignment="1" applyProtection="1"/>
    <xf numFmtId="15" fontId="26" fillId="0" borderId="212" xfId="0" applyNumberFormat="1" applyFont="1" applyFill="1" applyBorder="1" applyAlignment="1" applyProtection="1">
      <alignment horizontal="center"/>
    </xf>
    <xf numFmtId="0" fontId="26" fillId="0" borderId="48" xfId="0" applyFont="1" applyFill="1" applyBorder="1" applyProtection="1"/>
    <xf numFmtId="0" fontId="26" fillId="0" borderId="51" xfId="0" applyFont="1" applyFill="1" applyBorder="1" applyProtection="1"/>
    <xf numFmtId="0" fontId="0" fillId="0" borderId="57" xfId="0" applyBorder="1"/>
    <xf numFmtId="15" fontId="27" fillId="0" borderId="105" xfId="0" applyNumberFormat="1" applyFont="1" applyFill="1" applyBorder="1" applyAlignment="1" applyProtection="1">
      <alignment horizontal="center" vertical="center" wrapText="1"/>
    </xf>
    <xf numFmtId="3" fontId="0" fillId="26" borderId="68" xfId="62" applyNumberFormat="1" applyFont="1" applyFill="1" applyBorder="1" applyProtection="1">
      <protection locked="0"/>
    </xf>
    <xf numFmtId="49" fontId="150" fillId="38" borderId="41" xfId="0" applyNumberFormat="1" applyFont="1" applyFill="1" applyBorder="1" applyAlignment="1" applyProtection="1">
      <alignment horizontal="center" vertical="center" wrapText="1"/>
    </xf>
    <xf numFmtId="3" fontId="151" fillId="0" borderId="10" xfId="0" applyNumberFormat="1" applyFont="1" applyFill="1" applyBorder="1" applyAlignment="1" applyProtection="1"/>
    <xf numFmtId="3" fontId="151" fillId="0" borderId="58" xfId="0" applyNumberFormat="1" applyFont="1" applyFill="1" applyBorder="1" applyAlignment="1" applyProtection="1"/>
    <xf numFmtId="3" fontId="151" fillId="26" borderId="59" xfId="0" applyNumberFormat="1" applyFont="1" applyFill="1" applyBorder="1" applyAlignment="1" applyProtection="1">
      <protection locked="0"/>
    </xf>
    <xf numFmtId="4" fontId="151" fillId="26" borderId="59" xfId="0" applyNumberFormat="1" applyFont="1" applyFill="1" applyBorder="1" applyAlignment="1" applyProtection="1">
      <protection locked="0"/>
    </xf>
    <xf numFmtId="164" fontId="28" fillId="26" borderId="59" xfId="62" applyFont="1" applyFill="1" applyBorder="1" applyAlignment="1" applyProtection="1">
      <protection locked="0"/>
    </xf>
    <xf numFmtId="164" fontId="28" fillId="0" borderId="10" xfId="62" applyFont="1" applyFill="1" applyBorder="1" applyAlignment="1" applyProtection="1"/>
    <xf numFmtId="164" fontId="28" fillId="0" borderId="58" xfId="62" applyFont="1" applyFill="1" applyBorder="1" applyAlignment="1" applyProtection="1"/>
    <xf numFmtId="9" fontId="137" fillId="0" borderId="41" xfId="0" applyNumberFormat="1" applyFont="1" applyFill="1" applyBorder="1" applyAlignment="1" applyProtection="1">
      <alignment horizontal="center" vertical="center" wrapText="1"/>
      <protection locked="0"/>
    </xf>
    <xf numFmtId="9" fontId="2" fillId="22" borderId="10" xfId="0" applyNumberFormat="1" applyFont="1" applyFill="1" applyBorder="1" applyAlignment="1" applyProtection="1">
      <alignment vertical="center"/>
      <protection locked="0"/>
    </xf>
    <xf numFmtId="0" fontId="137" fillId="0" borderId="41" xfId="0" applyNumberFormat="1" applyFont="1" applyFill="1" applyBorder="1" applyAlignment="1" applyProtection="1">
      <alignment horizontal="center" vertical="center" wrapText="1"/>
      <protection locked="0"/>
    </xf>
    <xf numFmtId="9" fontId="66" fillId="22" borderId="10" xfId="0" applyNumberFormat="1" applyFont="1" applyFill="1" applyBorder="1" applyAlignment="1" applyProtection="1">
      <alignment vertical="center"/>
      <protection locked="0"/>
    </xf>
    <xf numFmtId="9" fontId="66" fillId="29" borderId="10" xfId="0" applyNumberFormat="1" applyFont="1" applyFill="1" applyBorder="1" applyAlignment="1" applyProtection="1">
      <alignment vertical="center"/>
      <protection locked="0"/>
    </xf>
    <xf numFmtId="9" fontId="66" fillId="28" borderId="10" xfId="0" applyNumberFormat="1" applyFont="1" applyFill="1" applyBorder="1" applyAlignment="1" applyProtection="1">
      <alignment horizontal="right" vertical="center"/>
      <protection locked="0"/>
    </xf>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9" fontId="26" fillId="0" borderId="67" xfId="0" applyNumberFormat="1" applyFont="1" applyFill="1" applyBorder="1" applyAlignment="1" applyProtection="1">
      <alignment horizontal="left" wrapText="1"/>
      <protection locked="0"/>
    </xf>
    <xf numFmtId="49" fontId="26" fillId="0" borderId="67" xfId="0" applyNumberFormat="1" applyFont="1" applyFill="1" applyBorder="1" applyAlignment="1" applyProtection="1">
      <alignment vertical="top" wrapText="1"/>
      <protection locked="0"/>
    </xf>
    <xf numFmtId="0" fontId="0" fillId="42" borderId="45" xfId="0" applyNumberFormat="1" applyFill="1" applyBorder="1" applyAlignment="1" applyProtection="1">
      <alignment horizontal="center"/>
      <protection locked="0"/>
    </xf>
    <xf numFmtId="0" fontId="0" fillId="42" borderId="22" xfId="0" applyNumberFormat="1" applyFill="1" applyBorder="1" applyAlignment="1" applyProtection="1">
      <alignment horizontal="center"/>
    </xf>
    <xf numFmtId="164" fontId="152" fillId="0" borderId="25" xfId="59" applyFont="1" applyFill="1" applyBorder="1" applyAlignment="1" applyProtection="1">
      <alignment vertical="center"/>
    </xf>
    <xf numFmtId="164" fontId="153" fillId="0" borderId="25" xfId="59" applyFont="1" applyFill="1" applyBorder="1" applyAlignment="1" applyProtection="1">
      <alignment vertical="center"/>
    </xf>
    <xf numFmtId="0" fontId="153" fillId="0" borderId="25" xfId="0" applyFont="1" applyBorder="1" applyProtection="1"/>
    <xf numFmtId="0" fontId="153" fillId="0" borderId="25" xfId="0" applyFont="1" applyBorder="1"/>
    <xf numFmtId="0" fontId="153" fillId="22" borderId="92" xfId="0" applyFont="1" applyFill="1" applyBorder="1"/>
    <xf numFmtId="0" fontId="154" fillId="0" borderId="10" xfId="0" applyFont="1" applyFill="1" applyBorder="1" applyAlignment="1" applyProtection="1">
      <alignment horizontal="center"/>
    </xf>
    <xf numFmtId="3" fontId="154" fillId="22" borderId="10" xfId="0" applyNumberFormat="1" applyFont="1" applyFill="1" applyBorder="1" applyAlignment="1" applyProtection="1">
      <alignment vertical="center"/>
      <protection locked="0"/>
    </xf>
    <xf numFmtId="3" fontId="154" fillId="22" borderId="10" xfId="0" applyNumberFormat="1" applyFont="1" applyFill="1" applyBorder="1" applyAlignment="1" applyProtection="1">
      <alignment horizontal="right" vertical="center"/>
      <protection locked="0"/>
    </xf>
    <xf numFmtId="3" fontId="154" fillId="22" borderId="10" xfId="0" applyNumberFormat="1" applyFont="1" applyFill="1" applyBorder="1" applyAlignment="1" applyProtection="1">
      <alignment horizontal="right" vertical="center" wrapText="1"/>
      <protection locked="0"/>
    </xf>
    <xf numFmtId="3" fontId="154" fillId="22" borderId="26" xfId="0" applyNumberFormat="1" applyFont="1" applyFill="1" applyBorder="1" applyAlignment="1" applyProtection="1">
      <alignment vertical="center"/>
      <protection locked="0"/>
    </xf>
    <xf numFmtId="0" fontId="154" fillId="24" borderId="10" xfId="0" applyFont="1" applyFill="1" applyBorder="1" applyAlignment="1" applyProtection="1">
      <alignment horizontal="center"/>
    </xf>
    <xf numFmtId="3" fontId="154" fillId="28" borderId="10" xfId="0" applyNumberFormat="1" applyFont="1" applyFill="1" applyBorder="1" applyAlignment="1" applyProtection="1">
      <alignment vertical="center"/>
      <protection locked="0"/>
    </xf>
    <xf numFmtId="3" fontId="154" fillId="23" borderId="10" xfId="0" applyNumberFormat="1" applyFont="1" applyFill="1" applyBorder="1" applyAlignment="1" applyProtection="1">
      <alignment vertical="center"/>
      <protection locked="0"/>
    </xf>
    <xf numFmtId="3" fontId="154" fillId="23" borderId="10" xfId="0" applyNumberFormat="1" applyFont="1" applyFill="1" applyBorder="1" applyAlignment="1" applyProtection="1">
      <alignment horizontal="right" vertical="center"/>
      <protection locked="0"/>
    </xf>
    <xf numFmtId="3" fontId="154" fillId="23" borderId="10" xfId="0" applyNumberFormat="1" applyFont="1" applyFill="1" applyBorder="1" applyAlignment="1" applyProtection="1">
      <alignment horizontal="right" vertical="center" wrapText="1"/>
      <protection locked="0"/>
    </xf>
    <xf numFmtId="3" fontId="154" fillId="23" borderId="26" xfId="0" applyNumberFormat="1" applyFont="1" applyFill="1" applyBorder="1" applyAlignment="1" applyProtection="1">
      <alignment vertical="center"/>
      <protection locked="0"/>
    </xf>
    <xf numFmtId="1" fontId="154" fillId="22" borderId="10" xfId="0" applyNumberFormat="1" applyFont="1" applyFill="1" applyBorder="1" applyAlignment="1" applyProtection="1">
      <alignment vertical="center"/>
      <protection locked="0"/>
    </xf>
    <xf numFmtId="3" fontId="154" fillId="28" borderId="10" xfId="0" applyNumberFormat="1" applyFont="1" applyFill="1" applyBorder="1" applyAlignment="1" applyProtection="1">
      <alignment horizontal="right" vertical="center"/>
      <protection locked="0"/>
    </xf>
    <xf numFmtId="9" fontId="154" fillId="28" borderId="10" xfId="0" applyNumberFormat="1" applyFont="1" applyFill="1" applyBorder="1" applyAlignment="1" applyProtection="1">
      <alignment horizontal="right" vertical="center"/>
      <protection locked="0"/>
    </xf>
    <xf numFmtId="3" fontId="154" fillId="28" borderId="10" xfId="0" applyNumberFormat="1" applyFont="1" applyFill="1" applyBorder="1" applyAlignment="1" applyProtection="1">
      <alignment horizontal="right" vertical="center" wrapText="1"/>
      <protection locked="0"/>
    </xf>
    <xf numFmtId="3" fontId="154" fillId="28" borderId="26" xfId="0" applyNumberFormat="1" applyFont="1" applyFill="1" applyBorder="1" applyAlignment="1" applyProtection="1">
      <alignment vertical="center"/>
      <protection locked="0"/>
    </xf>
    <xf numFmtId="3" fontId="154" fillId="29" borderId="10" xfId="0" applyNumberFormat="1" applyFont="1" applyFill="1" applyBorder="1" applyAlignment="1" applyProtection="1">
      <alignment vertical="center"/>
      <protection locked="0"/>
    </xf>
    <xf numFmtId="3" fontId="154" fillId="29" borderId="10" xfId="0" applyNumberFormat="1" applyFont="1" applyFill="1" applyBorder="1" applyAlignment="1" applyProtection="1">
      <alignment horizontal="right" vertical="center"/>
      <protection locked="0"/>
    </xf>
    <xf numFmtId="3" fontId="154" fillId="29" borderId="10" xfId="0" applyNumberFormat="1" applyFont="1" applyFill="1" applyBorder="1" applyAlignment="1" applyProtection="1">
      <alignment horizontal="right" vertical="center" wrapText="1"/>
      <protection locked="0"/>
    </xf>
    <xf numFmtId="3" fontId="154" fillId="29" borderId="26" xfId="0" applyNumberFormat="1" applyFont="1" applyFill="1" applyBorder="1" applyAlignment="1" applyProtection="1">
      <alignment vertical="center"/>
      <protection locked="0"/>
    </xf>
    <xf numFmtId="3" fontId="154" fillId="28" borderId="26" xfId="0" applyNumberFormat="1" applyFont="1" applyFill="1" applyBorder="1" applyAlignment="1" applyProtection="1">
      <alignment horizontal="right" vertical="center"/>
      <protection locked="0"/>
    </xf>
    <xf numFmtId="9" fontId="154" fillId="29" borderId="10" xfId="0" applyNumberFormat="1" applyFont="1" applyFill="1" applyBorder="1" applyAlignment="1" applyProtection="1">
      <alignment horizontal="right" vertical="center"/>
      <protection locked="0"/>
    </xf>
    <xf numFmtId="3" fontId="154" fillId="0" borderId="10" xfId="0" applyNumberFormat="1" applyFont="1" applyFill="1" applyBorder="1" applyAlignment="1" applyProtection="1">
      <alignment vertical="center"/>
    </xf>
    <xf numFmtId="3" fontId="154" fillId="0" borderId="10" xfId="0" applyNumberFormat="1" applyFont="1" applyFill="1" applyBorder="1" applyAlignment="1" applyProtection="1">
      <alignment horizontal="right" vertical="center"/>
    </xf>
    <xf numFmtId="3" fontId="154" fillId="24" borderId="10" xfId="0" applyNumberFormat="1" applyFont="1" applyFill="1" applyBorder="1" applyAlignment="1" applyProtection="1">
      <alignment vertical="center"/>
    </xf>
    <xf numFmtId="3" fontId="154" fillId="24" borderId="10" xfId="0" applyNumberFormat="1" applyFont="1" applyFill="1" applyBorder="1" applyAlignment="1" applyProtection="1">
      <alignment horizontal="right" vertical="center"/>
    </xf>
    <xf numFmtId="0" fontId="154" fillId="0" borderId="87" xfId="0" applyFont="1" applyFill="1" applyBorder="1" applyAlignment="1" applyProtection="1">
      <alignment horizontal="center"/>
    </xf>
    <xf numFmtId="3" fontId="154" fillId="0" borderId="54" xfId="0" applyNumberFormat="1" applyFont="1" applyFill="1" applyBorder="1" applyAlignment="1" applyProtection="1">
      <alignment vertical="center"/>
    </xf>
    <xf numFmtId="9" fontId="154" fillId="29" borderId="10" xfId="0" applyNumberFormat="1" applyFont="1" applyFill="1" applyBorder="1" applyAlignment="1" applyProtection="1">
      <alignment vertical="center"/>
      <protection locked="0"/>
    </xf>
    <xf numFmtId="0" fontId="0" fillId="0" borderId="23" xfId="0" applyBorder="1" applyAlignment="1" applyProtection="1">
      <alignment horizontal="center" vertical="center"/>
    </xf>
    <xf numFmtId="0" fontId="0" fillId="25" borderId="10" xfId="0" applyNumberFormat="1" applyFill="1" applyBorder="1" applyAlignment="1" applyProtection="1">
      <alignment horizontal="center"/>
      <protection locked="0"/>
    </xf>
    <xf numFmtId="0" fontId="0" fillId="25" borderId="57" xfId="0" applyNumberFormat="1" applyFill="1" applyBorder="1" applyAlignment="1" applyProtection="1">
      <alignment horizontal="center"/>
      <protection locked="0"/>
    </xf>
    <xf numFmtId="0" fontId="28" fillId="0" borderId="36" xfId="0" applyFont="1" applyFill="1" applyBorder="1" applyAlignment="1" applyProtection="1">
      <alignment wrapText="1"/>
    </xf>
    <xf numFmtId="0" fontId="34" fillId="0" borderId="50" xfId="0" applyFont="1" applyFill="1" applyBorder="1" applyAlignment="1" applyProtection="1">
      <alignment horizontal="center" wrapText="1"/>
    </xf>
    <xf numFmtId="0" fontId="30" fillId="22" borderId="0" xfId="0" applyFont="1" applyFill="1" applyBorder="1" applyAlignment="1" applyProtection="1">
      <alignment horizontal="center" wrapText="1"/>
      <protection locked="0"/>
    </xf>
    <xf numFmtId="0" fontId="30" fillId="22" borderId="0" xfId="0" applyFont="1" applyFill="1" applyBorder="1" applyAlignment="1" applyProtection="1">
      <alignment horizontal="left" wrapText="1"/>
      <protection locked="0"/>
    </xf>
    <xf numFmtId="15" fontId="141" fillId="0" borderId="0" xfId="0" applyNumberFormat="1" applyFont="1" applyAlignment="1" applyProtection="1">
      <alignment horizontal="center"/>
    </xf>
    <xf numFmtId="0" fontId="34" fillId="0" borderId="10" xfId="0" applyFont="1" applyBorder="1" applyAlignment="1" applyProtection="1">
      <alignment horizontal="center" vertical="center" wrapText="1"/>
    </xf>
    <xf numFmtId="9" fontId="156" fillId="27" borderId="10" xfId="61" applyFont="1" applyFill="1" applyBorder="1" applyAlignment="1" applyProtection="1">
      <alignment horizontal="center" vertical="center" wrapText="1"/>
    </xf>
    <xf numFmtId="3" fontId="1" fillId="0" borderId="10" xfId="0" applyNumberFormat="1" applyFont="1" applyBorder="1" applyAlignment="1" applyProtection="1">
      <alignment vertical="center" wrapText="1"/>
    </xf>
    <xf numFmtId="9" fontId="21" fillId="20" borderId="10" xfId="0" applyNumberFormat="1" applyFont="1" applyFill="1" applyBorder="1" applyAlignment="1" applyProtection="1">
      <alignment horizontal="left" vertical="center" wrapText="1"/>
    </xf>
    <xf numFmtId="3" fontId="21" fillId="20" borderId="10" xfId="0" applyNumberFormat="1" applyFont="1" applyFill="1" applyBorder="1" applyAlignment="1" applyProtection="1">
      <alignment vertical="center" wrapText="1"/>
    </xf>
    <xf numFmtId="9" fontId="15" fillId="20" borderId="0" xfId="61" applyFont="1" applyFill="1" applyBorder="1"/>
    <xf numFmtId="3" fontId="21" fillId="20" borderId="10" xfId="0" applyNumberFormat="1" applyFont="1" applyFill="1" applyBorder="1" applyAlignment="1" applyProtection="1">
      <alignment horizontal="left" vertical="center" wrapText="1"/>
    </xf>
    <xf numFmtId="0" fontId="15" fillId="20" borderId="0" xfId="0" applyFont="1" applyFill="1" applyBorder="1"/>
    <xf numFmtId="164" fontId="28" fillId="0" borderId="0" xfId="0" applyNumberFormat="1" applyFont="1" applyAlignment="1" applyProtection="1">
      <alignment horizontal="right"/>
    </xf>
    <xf numFmtId="164" fontId="14" fillId="0" borderId="0" xfId="0" applyNumberFormat="1" applyFont="1" applyAlignment="1" applyProtection="1">
      <alignment horizontal="center"/>
    </xf>
    <xf numFmtId="4" fontId="0" fillId="0" borderId="70" xfId="0" applyNumberFormat="1" applyFill="1" applyBorder="1" applyProtection="1"/>
    <xf numFmtId="4" fontId="0" fillId="0" borderId="71" xfId="0" applyNumberFormat="1" applyBorder="1" applyProtection="1"/>
    <xf numFmtId="3" fontId="0" fillId="25" borderId="10" xfId="0" applyNumberFormat="1" applyFill="1" applyBorder="1" applyAlignment="1" applyProtection="1">
      <alignment horizontal="center" vertical="center" wrapText="1"/>
      <protection locked="0"/>
    </xf>
    <xf numFmtId="3" fontId="0" fillId="0" borderId="10" xfId="0" applyNumberFormat="1" applyBorder="1" applyAlignment="1" applyProtection="1">
      <alignment horizontal="center" vertical="center" wrapText="1"/>
    </xf>
    <xf numFmtId="9" fontId="2" fillId="28" borderId="10" xfId="0" applyNumberFormat="1" applyFont="1" applyFill="1" applyBorder="1" applyAlignment="1" applyProtection="1">
      <alignment horizontal="right" vertical="center"/>
      <protection locked="0"/>
    </xf>
    <xf numFmtId="9" fontId="2" fillId="28" borderId="10" xfId="0" applyNumberFormat="1" applyFont="1" applyFill="1" applyBorder="1" applyAlignment="1" applyProtection="1">
      <alignment vertical="center"/>
      <protection locked="0"/>
    </xf>
    <xf numFmtId="0" fontId="0" fillId="0" borderId="37" xfId="0" applyBorder="1" applyProtection="1"/>
    <xf numFmtId="0" fontId="32" fillId="0" borderId="36" xfId="0" applyFont="1" applyBorder="1" applyAlignment="1" applyProtection="1">
      <alignment horizontal="center" vertical="center"/>
    </xf>
    <xf numFmtId="0" fontId="32" fillId="0" borderId="50" xfId="0" applyFont="1" applyBorder="1" applyAlignment="1" applyProtection="1">
      <alignment horizontal="center" vertical="center" wrapText="1"/>
    </xf>
    <xf numFmtId="0" fontId="14" fillId="0" borderId="48" xfId="0" applyFont="1" applyBorder="1" applyAlignment="1" applyProtection="1">
      <alignment horizontal="center"/>
    </xf>
    <xf numFmtId="1" fontId="0" fillId="0" borderId="49" xfId="0" applyNumberFormat="1" applyFill="1" applyBorder="1" applyAlignment="1" applyProtection="1">
      <alignment horizontal="center"/>
    </xf>
    <xf numFmtId="1" fontId="0" fillId="42" borderId="49" xfId="0" applyNumberFormat="1" applyFill="1" applyBorder="1" applyAlignment="1" applyProtection="1">
      <alignment horizontal="center"/>
    </xf>
    <xf numFmtId="0" fontId="14" fillId="0" borderId="51" xfId="0" applyFont="1" applyBorder="1" applyAlignment="1" applyProtection="1">
      <alignment horizontal="center"/>
    </xf>
    <xf numFmtId="1" fontId="21" fillId="0" borderId="57" xfId="0" applyNumberFormat="1" applyFont="1" applyFill="1" applyBorder="1" applyAlignment="1" applyProtection="1">
      <alignment horizontal="center"/>
      <protection locked="0"/>
    </xf>
    <xf numFmtId="1" fontId="0" fillId="0" borderId="57" xfId="0" applyNumberFormat="1" applyFill="1" applyBorder="1" applyAlignment="1" applyProtection="1">
      <alignment horizontal="center"/>
      <protection locked="0"/>
    </xf>
    <xf numFmtId="1" fontId="0" fillId="0" borderId="52" xfId="0" applyNumberFormat="1" applyFill="1" applyBorder="1" applyAlignment="1" applyProtection="1">
      <alignment horizontal="center"/>
    </xf>
    <xf numFmtId="165" fontId="32" fillId="19" borderId="253" xfId="0" applyNumberFormat="1" applyFont="1" applyFill="1" applyBorder="1" applyAlignment="1" applyProtection="1">
      <alignment horizontal="center"/>
      <protection locked="0"/>
    </xf>
    <xf numFmtId="3" fontId="0" fillId="25" borderId="49" xfId="0" applyNumberFormat="1" applyFill="1" applyBorder="1" applyAlignment="1" applyProtection="1">
      <alignment horizontal="right" wrapText="1"/>
      <protection locked="0"/>
    </xf>
    <xf numFmtId="3" fontId="0" fillId="0" borderId="49" xfId="0" applyNumberFormat="1" applyBorder="1" applyAlignment="1" applyProtection="1">
      <alignment horizontal="right" wrapText="1"/>
    </xf>
    <xf numFmtId="0" fontId="0" fillId="0" borderId="51" xfId="0" applyFill="1" applyBorder="1" applyAlignment="1" applyProtection="1">
      <alignment horizontal="center" wrapText="1"/>
    </xf>
    <xf numFmtId="3" fontId="1" fillId="0" borderId="57" xfId="62" applyNumberFormat="1" applyFont="1" applyFill="1" applyBorder="1" applyAlignment="1" applyProtection="1">
      <alignment horizontal="center" vertical="center"/>
    </xf>
    <xf numFmtId="3" fontId="0" fillId="0" borderId="57" xfId="0" applyNumberFormat="1" applyBorder="1" applyAlignment="1" applyProtection="1">
      <alignment horizontal="right" wrapText="1"/>
    </xf>
    <xf numFmtId="3" fontId="0" fillId="0" borderId="52" xfId="0" applyNumberFormat="1" applyBorder="1" applyAlignment="1" applyProtection="1">
      <alignment horizontal="right" wrapText="1"/>
    </xf>
    <xf numFmtId="0" fontId="0" fillId="42" borderId="10" xfId="0" applyNumberFormat="1" applyFill="1" applyBorder="1" applyAlignment="1" applyProtection="1">
      <alignment horizontal="center"/>
      <protection locked="0"/>
    </xf>
    <xf numFmtId="0" fontId="0" fillId="0" borderId="36" xfId="0" applyFill="1" applyBorder="1" applyAlignment="1" applyProtection="1">
      <alignment horizontal="center"/>
    </xf>
    <xf numFmtId="0" fontId="0" fillId="0" borderId="36" xfId="0" applyBorder="1" applyAlignment="1" applyProtection="1">
      <alignment horizontal="center"/>
    </xf>
    <xf numFmtId="0" fontId="0" fillId="0" borderId="36" xfId="0" applyBorder="1" applyAlignment="1" applyProtection="1">
      <alignment horizontal="center" wrapText="1"/>
    </xf>
    <xf numFmtId="0" fontId="0" fillId="0" borderId="50" xfId="0" applyBorder="1" applyAlignment="1" applyProtection="1">
      <alignment horizontal="center" wrapText="1"/>
    </xf>
    <xf numFmtId="0" fontId="0" fillId="0" borderId="48" xfId="0" applyBorder="1" applyAlignment="1" applyProtection="1">
      <alignment horizontal="center"/>
    </xf>
    <xf numFmtId="0" fontId="0" fillId="42" borderId="49" xfId="0" applyNumberFormat="1" applyFill="1" applyBorder="1" applyAlignment="1" applyProtection="1">
      <alignment horizontal="center"/>
      <protection locked="0"/>
    </xf>
    <xf numFmtId="0" fontId="0" fillId="0" borderId="51" xfId="0" applyBorder="1" applyAlignment="1" applyProtection="1">
      <alignment horizontal="center"/>
    </xf>
    <xf numFmtId="0" fontId="0" fillId="25" borderId="52" xfId="0" applyNumberFormat="1" applyFill="1" applyBorder="1" applyAlignment="1" applyProtection="1">
      <alignment horizontal="center"/>
      <protection locked="0"/>
    </xf>
    <xf numFmtId="0" fontId="157" fillId="44" borderId="37" xfId="0" applyFont="1" applyFill="1" applyBorder="1" applyAlignment="1" applyProtection="1">
      <alignment horizontal="center"/>
    </xf>
    <xf numFmtId="0" fontId="157" fillId="0" borderId="36" xfId="0" applyFont="1" applyFill="1" applyBorder="1" applyAlignment="1" applyProtection="1">
      <alignment horizontal="center" wrapText="1"/>
    </xf>
    <xf numFmtId="0" fontId="141" fillId="0" borderId="36" xfId="0" applyFont="1" applyBorder="1" applyAlignment="1">
      <alignment horizontal="center" wrapText="1"/>
    </xf>
    <xf numFmtId="0" fontId="157" fillId="35" borderId="36" xfId="0" applyFont="1" applyFill="1" applyBorder="1" applyAlignment="1">
      <alignment horizontal="center" wrapText="1"/>
    </xf>
    <xf numFmtId="0" fontId="157" fillId="0" borderId="36" xfId="0" applyFont="1" applyBorder="1" applyAlignment="1">
      <alignment horizontal="center" wrapText="1"/>
    </xf>
    <xf numFmtId="0" fontId="141" fillId="0" borderId="36" xfId="0" applyFont="1" applyBorder="1" applyAlignment="1">
      <alignment horizontal="center" vertical="center" wrapText="1"/>
    </xf>
    <xf numFmtId="0" fontId="157" fillId="0" borderId="50" xfId="0" applyFont="1" applyFill="1" applyBorder="1" applyAlignment="1" applyProtection="1">
      <alignment horizontal="center" wrapText="1"/>
    </xf>
    <xf numFmtId="174" fontId="21" fillId="20" borderId="10" xfId="0" applyNumberFormat="1" applyFont="1" applyFill="1" applyBorder="1" applyAlignment="1" applyProtection="1">
      <alignment horizontal="left" vertical="center" wrapText="1"/>
    </xf>
    <xf numFmtId="0" fontId="108" fillId="22" borderId="0" xfId="0" applyFont="1" applyFill="1" applyBorder="1" applyAlignment="1" applyProtection="1">
      <alignment horizontal="right" vertical="top"/>
      <protection locked="0"/>
    </xf>
    <xf numFmtId="0" fontId="14" fillId="0" borderId="0" xfId="0" applyFont="1" applyBorder="1" applyAlignment="1">
      <alignment horizontal="center"/>
    </xf>
    <xf numFmtId="3" fontId="21" fillId="47" borderId="10" xfId="62" applyNumberFormat="1" applyFont="1" applyFill="1" applyBorder="1" applyAlignment="1" applyProtection="1">
      <protection locked="0"/>
    </xf>
    <xf numFmtId="4" fontId="21" fillId="47" borderId="10" xfId="62" applyNumberFormat="1" applyFont="1" applyFill="1" applyBorder="1" applyProtection="1">
      <protection locked="0"/>
    </xf>
    <xf numFmtId="3" fontId="21" fillId="47" borderId="57" xfId="62" applyNumberFormat="1" applyFont="1" applyFill="1" applyBorder="1" applyAlignment="1" applyProtection="1">
      <protection locked="0"/>
    </xf>
    <xf numFmtId="1" fontId="0" fillId="0" borderId="10" xfId="0" applyNumberFormat="1" applyFill="1" applyBorder="1" applyAlignment="1" applyProtection="1">
      <alignment horizontal="center"/>
      <protection locked="0"/>
    </xf>
    <xf numFmtId="1" fontId="0" fillId="0" borderId="49" xfId="0" applyNumberFormat="1" applyFill="1" applyBorder="1" applyAlignment="1" applyProtection="1">
      <alignment horizontal="center"/>
      <protection locked="0"/>
    </xf>
    <xf numFmtId="1" fontId="145" fillId="0" borderId="10" xfId="0" applyNumberFormat="1" applyFont="1" applyFill="1" applyBorder="1" applyAlignment="1" applyProtection="1">
      <alignment horizontal="center"/>
      <protection locked="0"/>
    </xf>
    <xf numFmtId="1" fontId="145" fillId="0" borderId="49" xfId="0" applyNumberFormat="1" applyFont="1" applyFill="1" applyBorder="1" applyAlignment="1" applyProtection="1">
      <alignment horizontal="center"/>
      <protection locked="0"/>
    </xf>
    <xf numFmtId="1" fontId="0" fillId="0" borderId="52" xfId="0" applyNumberFormat="1" applyFill="1" applyBorder="1" applyAlignment="1" applyProtection="1">
      <alignment horizontal="center"/>
      <protection locked="0"/>
    </xf>
    <xf numFmtId="0" fontId="30" fillId="22" borderId="0" xfId="0" applyFont="1" applyFill="1" applyBorder="1" applyAlignment="1" applyProtection="1">
      <alignment horizontal="left" vertical="top" wrapText="1"/>
      <protection locked="0"/>
    </xf>
    <xf numFmtId="0" fontId="30" fillId="22" borderId="0" xfId="0" applyFont="1" applyFill="1" applyBorder="1" applyAlignment="1" applyProtection="1">
      <alignment horizontal="left" vertical="top"/>
      <protection locked="0"/>
    </xf>
    <xf numFmtId="0" fontId="30" fillId="22" borderId="0" xfId="0" applyFont="1" applyFill="1" applyBorder="1" applyAlignment="1" applyProtection="1">
      <alignment vertical="top"/>
      <protection locked="0"/>
    </xf>
    <xf numFmtId="0" fontId="21" fillId="25" borderId="10" xfId="0" applyNumberFormat="1" applyFont="1" applyFill="1" applyBorder="1" applyAlignment="1" applyProtection="1">
      <alignment horizontal="center" vertical="center"/>
      <protection locked="0"/>
    </xf>
    <xf numFmtId="3" fontId="21" fillId="0" borderId="10" xfId="0" applyNumberFormat="1" applyFont="1" applyFill="1" applyBorder="1" applyAlignment="1" applyProtection="1">
      <alignment horizontal="center" vertical="center"/>
    </xf>
    <xf numFmtId="168" fontId="21" fillId="0" borderId="10" xfId="0" applyNumberFormat="1" applyFont="1" applyFill="1" applyBorder="1" applyAlignment="1" applyProtection="1">
      <alignment horizontal="center" vertical="center"/>
    </xf>
    <xf numFmtId="168" fontId="21" fillId="0" borderId="49"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xf>
    <xf numFmtId="3" fontId="21" fillId="36" borderId="10" xfId="0" applyNumberFormat="1" applyFont="1" applyFill="1" applyBorder="1" applyAlignment="1" applyProtection="1">
      <alignment horizontal="center" vertical="top"/>
      <protection locked="0"/>
    </xf>
    <xf numFmtId="3" fontId="21" fillId="0" borderId="10" xfId="0" applyNumberFormat="1" applyFont="1" applyFill="1" applyBorder="1" applyAlignment="1" applyProtection="1">
      <alignment horizontal="center" vertical="top"/>
    </xf>
    <xf numFmtId="168" fontId="21" fillId="0" borderId="10" xfId="0" applyNumberFormat="1" applyFont="1" applyFill="1" applyBorder="1" applyAlignment="1" applyProtection="1">
      <alignment horizontal="center" vertical="top"/>
    </xf>
    <xf numFmtId="168" fontId="21" fillId="0" borderId="49" xfId="0" applyNumberFormat="1" applyFont="1" applyFill="1" applyBorder="1" applyAlignment="1" applyProtection="1">
      <alignment horizontal="center" vertical="top"/>
    </xf>
    <xf numFmtId="3" fontId="0" fillId="36" borderId="10" xfId="0" applyNumberFormat="1" applyFill="1" applyBorder="1" applyAlignment="1" applyProtection="1">
      <alignment horizontal="center" vertical="top"/>
      <protection locked="0"/>
    </xf>
    <xf numFmtId="49" fontId="0" fillId="35" borderId="90" xfId="0" applyNumberFormat="1" applyFill="1" applyBorder="1" applyAlignment="1" applyProtection="1">
      <alignment horizontal="left"/>
      <protection locked="0"/>
    </xf>
    <xf numFmtId="0" fontId="21" fillId="25" borderId="90" xfId="0" applyNumberFormat="1" applyFont="1" applyFill="1" applyBorder="1" applyAlignment="1" applyProtection="1">
      <alignment horizontal="center" vertical="center"/>
      <protection locked="0"/>
    </xf>
    <xf numFmtId="3" fontId="0" fillId="36" borderId="90" xfId="0" applyNumberFormat="1" applyFill="1" applyBorder="1" applyAlignment="1" applyProtection="1">
      <alignment horizontal="center" vertical="top"/>
      <protection locked="0"/>
    </xf>
    <xf numFmtId="3" fontId="21" fillId="0" borderId="90" xfId="0" applyNumberFormat="1" applyFont="1" applyFill="1" applyBorder="1" applyAlignment="1" applyProtection="1">
      <alignment horizontal="center" vertical="top"/>
    </xf>
    <xf numFmtId="49" fontId="0" fillId="35" borderId="57" xfId="0" applyNumberFormat="1" applyFill="1" applyBorder="1" applyAlignment="1" applyProtection="1">
      <alignment horizontal="left"/>
      <protection locked="0"/>
    </xf>
    <xf numFmtId="0" fontId="21" fillId="25" borderId="57" xfId="0" applyNumberFormat="1" applyFont="1" applyFill="1" applyBorder="1" applyAlignment="1" applyProtection="1">
      <alignment horizontal="center" vertical="center"/>
      <protection locked="0"/>
    </xf>
    <xf numFmtId="0" fontId="21" fillId="0" borderId="57" xfId="0" applyNumberFormat="1" applyFont="1" applyFill="1" applyBorder="1" applyAlignment="1" applyProtection="1">
      <alignment horizontal="center" vertical="center"/>
    </xf>
    <xf numFmtId="3" fontId="0" fillId="36" borderId="57" xfId="0" applyNumberFormat="1" applyFill="1" applyBorder="1" applyAlignment="1" applyProtection="1">
      <alignment horizontal="center" vertical="top"/>
      <protection locked="0"/>
    </xf>
    <xf numFmtId="3" fontId="21" fillId="0" borderId="57" xfId="0" applyNumberFormat="1" applyFont="1" applyFill="1" applyBorder="1" applyAlignment="1" applyProtection="1">
      <alignment horizontal="center" vertical="top"/>
    </xf>
    <xf numFmtId="168" fontId="21" fillId="0" borderId="57" xfId="0" applyNumberFormat="1" applyFont="1" applyFill="1" applyBorder="1" applyAlignment="1" applyProtection="1">
      <alignment horizontal="center" vertical="top"/>
    </xf>
    <xf numFmtId="0" fontId="21" fillId="25" borderId="57" xfId="0" applyNumberFormat="1" applyFont="1" applyFill="1" applyBorder="1" applyAlignment="1" applyProtection="1">
      <alignment horizontal="center" vertical="top"/>
      <protection locked="0"/>
    </xf>
    <xf numFmtId="168" fontId="21" fillId="0" borderId="52" xfId="0" applyNumberFormat="1" applyFont="1" applyFill="1" applyBorder="1" applyAlignment="1" applyProtection="1">
      <alignment horizontal="center" vertical="top"/>
    </xf>
    <xf numFmtId="0" fontId="0" fillId="48" borderId="10" xfId="0" applyFill="1" applyBorder="1"/>
    <xf numFmtId="1" fontId="0" fillId="48" borderId="10" xfId="0" applyNumberFormat="1" applyFill="1" applyBorder="1"/>
    <xf numFmtId="0" fontId="0" fillId="49" borderId="10" xfId="0" applyFill="1" applyBorder="1"/>
    <xf numFmtId="1" fontId="0" fillId="49" borderId="10" xfId="0" applyNumberFormat="1" applyFill="1" applyBorder="1"/>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30" fillId="22" borderId="0" xfId="0" applyFont="1" applyFill="1" applyBorder="1" applyAlignment="1" applyProtection="1">
      <alignment horizontal="left" vertical="center"/>
      <protection locked="0"/>
    </xf>
    <xf numFmtId="0" fontId="21" fillId="0" borderId="10" xfId="0" applyNumberFormat="1" applyFont="1" applyFill="1" applyBorder="1" applyAlignment="1" applyProtection="1">
      <alignment horizontal="center" vertical="top"/>
    </xf>
    <xf numFmtId="0" fontId="21" fillId="25" borderId="10" xfId="0" applyNumberFormat="1" applyFont="1" applyFill="1" applyBorder="1" applyAlignment="1" applyProtection="1">
      <alignment horizontal="center" vertical="top"/>
      <protection locked="0"/>
    </xf>
    <xf numFmtId="168" fontId="21" fillId="0" borderId="212" xfId="0" applyNumberFormat="1" applyFont="1" applyFill="1" applyBorder="1" applyAlignment="1" applyProtection="1">
      <alignment horizontal="center" vertical="top"/>
    </xf>
    <xf numFmtId="168" fontId="21" fillId="0" borderId="87" xfId="0" applyNumberFormat="1" applyFont="1" applyFill="1" applyBorder="1" applyAlignment="1" applyProtection="1">
      <alignment horizontal="center" vertical="top"/>
    </xf>
    <xf numFmtId="3" fontId="21" fillId="0" borderId="87" xfId="0" applyNumberFormat="1" applyFont="1" applyFill="1" applyBorder="1" applyAlignment="1" applyProtection="1">
      <alignment horizontal="center" vertical="top"/>
    </xf>
    <xf numFmtId="0" fontId="21" fillId="0" borderId="87" xfId="0" applyNumberFormat="1" applyFont="1" applyFill="1" applyBorder="1" applyAlignment="1" applyProtection="1">
      <alignment horizontal="center" vertical="top"/>
    </xf>
    <xf numFmtId="0" fontId="21" fillId="25" borderId="87" xfId="0" applyNumberFormat="1" applyFont="1" applyFill="1" applyBorder="1" applyAlignment="1" applyProtection="1">
      <alignment horizontal="center" vertical="top"/>
      <protection locked="0"/>
    </xf>
    <xf numFmtId="0" fontId="136" fillId="25" borderId="10" xfId="63" applyNumberFormat="1" applyFill="1" applyBorder="1" applyAlignment="1" applyProtection="1">
      <alignment horizontal="center" vertical="top"/>
      <protection locked="0"/>
    </xf>
    <xf numFmtId="168" fontId="136" fillId="0" borderId="10" xfId="63" applyNumberFormat="1" applyFill="1" applyBorder="1" applyAlignment="1" applyProtection="1">
      <alignment horizontal="center" vertical="top"/>
    </xf>
    <xf numFmtId="49" fontId="136" fillId="25" borderId="10" xfId="63" applyNumberFormat="1" applyFill="1" applyBorder="1" applyAlignment="1" applyProtection="1">
      <alignment horizontal="left"/>
      <protection locked="0"/>
    </xf>
    <xf numFmtId="49" fontId="0" fillId="0" borderId="87" xfId="0" applyNumberFormat="1" applyFill="1" applyBorder="1" applyProtection="1">
      <protection locked="0"/>
    </xf>
    <xf numFmtId="49" fontId="136" fillId="25" borderId="10" xfId="63" applyNumberFormat="1" applyFill="1" applyBorder="1" applyProtection="1">
      <protection locked="0"/>
    </xf>
    <xf numFmtId="0" fontId="136" fillId="0" borderId="10" xfId="63" applyNumberFormat="1" applyFill="1" applyBorder="1" applyAlignment="1" applyProtection="1">
      <alignment horizontal="center" vertical="top"/>
    </xf>
    <xf numFmtId="3" fontId="136" fillId="0" borderId="10" xfId="63" applyNumberFormat="1" applyFill="1" applyBorder="1" applyAlignment="1" applyProtection="1">
      <alignment horizontal="center" vertical="top"/>
    </xf>
    <xf numFmtId="168" fontId="136" fillId="0" borderId="49" xfId="63" applyNumberFormat="1" applyFill="1" applyBorder="1" applyAlignment="1" applyProtection="1">
      <alignment horizontal="center" vertical="top"/>
    </xf>
    <xf numFmtId="0" fontId="153" fillId="45" borderId="10" xfId="63" applyFont="1" applyFill="1" applyBorder="1" applyAlignment="1">
      <alignment horizontal="center" vertical="top"/>
    </xf>
    <xf numFmtId="3" fontId="153" fillId="36" borderId="87" xfId="0" applyNumberFormat="1" applyFont="1" applyFill="1" applyBorder="1" applyAlignment="1" applyProtection="1">
      <alignment horizontal="center" vertical="top"/>
      <protection locked="0"/>
    </xf>
    <xf numFmtId="3" fontId="153" fillId="36" borderId="10" xfId="0" applyNumberFormat="1" applyFont="1" applyFill="1" applyBorder="1" applyAlignment="1" applyProtection="1">
      <alignment horizontal="center" vertical="top"/>
      <protection locked="0"/>
    </xf>
    <xf numFmtId="3" fontId="153" fillId="45" borderId="10" xfId="63" applyNumberFormat="1" applyFont="1" applyFill="1" applyBorder="1" applyAlignment="1">
      <alignment horizontal="center" vertical="top"/>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62" fillId="0" borderId="41" xfId="0" applyFont="1" applyBorder="1" applyAlignment="1" applyProtection="1">
      <alignment horizontal="justify"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87" fillId="0" borderId="41" xfId="0" applyFont="1" applyFill="1" applyBorder="1" applyAlignment="1" applyProtection="1">
      <alignment vertical="center" wrapText="1"/>
      <protection locked="0"/>
    </xf>
    <xf numFmtId="0" fontId="87" fillId="0" borderId="42" xfId="0" applyFont="1" applyFill="1" applyBorder="1" applyAlignment="1" applyProtection="1">
      <alignment vertical="center" wrapText="1"/>
      <protection locked="0"/>
    </xf>
    <xf numFmtId="0" fontId="87" fillId="0" borderId="43" xfId="0" applyFont="1" applyFill="1" applyBorder="1" applyAlignment="1" applyProtection="1">
      <alignment vertical="center" wrapText="1"/>
      <protection locked="0"/>
    </xf>
    <xf numFmtId="0" fontId="87" fillId="0" borderId="42" xfId="0" applyFont="1" applyBorder="1" applyAlignment="1" applyProtection="1">
      <alignment horizontal="left" vertical="center" wrapText="1"/>
      <protection locked="0"/>
    </xf>
    <xf numFmtId="0" fontId="87" fillId="0" borderId="43" xfId="0" applyFont="1" applyBorder="1" applyAlignment="1" applyProtection="1">
      <alignment horizontal="left" vertical="center" wrapText="1"/>
      <protection locked="0"/>
    </xf>
    <xf numFmtId="164" fontId="33" fillId="0" borderId="0" xfId="0" applyNumberFormat="1" applyFont="1" applyAlignment="1">
      <alignment horizontal="center"/>
    </xf>
    <xf numFmtId="0" fontId="0" fillId="0" borderId="0" xfId="0" applyAlignment="1"/>
    <xf numFmtId="0" fontId="123" fillId="0" borderId="0" xfId="0" applyFont="1" applyAlignment="1">
      <alignment horizontal="center"/>
    </xf>
    <xf numFmtId="0" fontId="124" fillId="0" borderId="0" xfId="0" applyFont="1" applyAlignment="1">
      <alignment horizontal="center"/>
    </xf>
    <xf numFmtId="164" fontId="134" fillId="30" borderId="0" xfId="47" applyFont="1" applyFill="1" applyAlignment="1">
      <alignment horizontal="center" vertical="center"/>
    </xf>
    <xf numFmtId="0" fontId="62" fillId="0" borderId="41" xfId="0" applyFont="1" applyBorder="1" applyAlignment="1" applyProtection="1">
      <alignment horizontal="left" vertical="center" wrapText="1"/>
      <protection locked="0"/>
    </xf>
    <xf numFmtId="0" fontId="62" fillId="0" borderId="42" xfId="0" applyFont="1" applyBorder="1" applyAlignment="1" applyProtection="1">
      <alignment horizontal="left" vertical="center" wrapText="1"/>
      <protection locked="0"/>
    </xf>
    <xf numFmtId="0" fontId="62" fillId="0" borderId="43" xfId="0" applyFont="1" applyBorder="1" applyAlignment="1" applyProtection="1">
      <alignment horizontal="left" vertical="center" wrapText="1"/>
      <protection locked="0"/>
    </xf>
    <xf numFmtId="0" fontId="14" fillId="22" borderId="41" xfId="0" applyFont="1" applyFill="1" applyBorder="1" applyAlignment="1">
      <alignment horizontal="center" vertical="center" wrapText="1"/>
    </xf>
    <xf numFmtId="0" fontId="92" fillId="22" borderId="42" xfId="0" applyFont="1" applyFill="1" applyBorder="1" applyAlignment="1">
      <alignment horizontal="center" vertical="center"/>
    </xf>
    <xf numFmtId="0" fontId="92" fillId="22" borderId="43" xfId="0" applyFont="1" applyFill="1" applyBorder="1" applyAlignment="1">
      <alignment horizontal="center" vertical="center"/>
    </xf>
    <xf numFmtId="0" fontId="24" fillId="22" borderId="41" xfId="0" applyFont="1" applyFill="1" applyBorder="1" applyAlignment="1">
      <alignment horizontal="center" vertical="center"/>
    </xf>
    <xf numFmtId="0" fontId="91" fillId="22" borderId="42" xfId="0" applyFont="1" applyFill="1" applyBorder="1" applyAlignment="1">
      <alignment horizontal="center" vertical="center"/>
    </xf>
    <xf numFmtId="0" fontId="91" fillId="22" borderId="43" xfId="0" applyFont="1" applyFill="1" applyBorder="1" applyAlignment="1">
      <alignment horizontal="center" vertical="center"/>
    </xf>
    <xf numFmtId="0" fontId="91" fillId="22" borderId="41" xfId="0" applyFont="1" applyFill="1" applyBorder="1" applyAlignment="1">
      <alignment horizontal="center" vertical="center"/>
    </xf>
    <xf numFmtId="0" fontId="87" fillId="35" borderId="41" xfId="0" applyFont="1" applyFill="1" applyBorder="1" applyAlignment="1" applyProtection="1">
      <alignment vertical="center" wrapText="1"/>
      <protection locked="0"/>
    </xf>
    <xf numFmtId="0" fontId="87" fillId="35" borderId="42" xfId="0" applyFont="1" applyFill="1" applyBorder="1" applyAlignment="1" applyProtection="1">
      <alignment vertical="center" wrapText="1"/>
      <protection locked="0"/>
    </xf>
    <xf numFmtId="0" fontId="87" fillId="35" borderId="43" xfId="0" applyFont="1" applyFill="1" applyBorder="1" applyAlignment="1" applyProtection="1">
      <alignment vertical="center" wrapText="1"/>
      <protection locked="0"/>
    </xf>
    <xf numFmtId="0" fontId="62" fillId="0" borderId="41" xfId="0" applyFont="1" applyBorder="1" applyAlignment="1" applyProtection="1">
      <alignment horizontal="justify" vertical="center" wrapText="1"/>
      <protection locked="0"/>
    </xf>
    <xf numFmtId="0" fontId="87" fillId="0" borderId="42" xfId="0" applyFont="1" applyBorder="1" applyAlignment="1" applyProtection="1">
      <alignment horizontal="justify" vertical="center" wrapText="1"/>
      <protection locked="0"/>
    </xf>
    <xf numFmtId="0" fontId="87" fillId="0" borderId="43" xfId="0" applyFont="1" applyBorder="1" applyAlignment="1" applyProtection="1">
      <alignment horizontal="justify" vertical="center" wrapText="1"/>
      <protection locked="0"/>
    </xf>
    <xf numFmtId="0" fontId="62" fillId="0" borderId="42" xfId="0" applyFont="1" applyBorder="1" applyAlignment="1" applyProtection="1">
      <alignment horizontal="justify" vertical="center" wrapText="1"/>
      <protection locked="0"/>
    </xf>
    <xf numFmtId="0" fontId="62" fillId="0" borderId="43" xfId="0" applyFont="1" applyBorder="1" applyAlignment="1" applyProtection="1">
      <alignment horizontal="justify" vertical="center" wrapText="1"/>
      <protection locked="0"/>
    </xf>
    <xf numFmtId="0" fontId="62" fillId="35" borderId="41" xfId="0" applyFont="1" applyFill="1" applyBorder="1" applyAlignment="1" applyProtection="1">
      <alignment horizontal="left" vertical="center" wrapText="1"/>
      <protection locked="0"/>
    </xf>
    <xf numFmtId="0" fontId="62" fillId="35" borderId="42" xfId="0" applyFont="1" applyFill="1" applyBorder="1" applyAlignment="1" applyProtection="1">
      <alignment horizontal="left" vertical="center" wrapText="1"/>
      <protection locked="0"/>
    </xf>
    <xf numFmtId="0" fontId="62" fillId="35" borderId="43" xfId="0" applyFont="1" applyFill="1" applyBorder="1" applyAlignment="1" applyProtection="1">
      <alignment horizontal="left" vertical="center" wrapText="1"/>
      <protection locked="0"/>
    </xf>
    <xf numFmtId="0" fontId="62" fillId="0" borderId="41" xfId="0" applyFont="1" applyBorder="1" applyAlignment="1">
      <alignment horizontal="left" vertical="center" wrapText="1"/>
    </xf>
    <xf numFmtId="0" fontId="62" fillId="0" borderId="42" xfId="0" applyFont="1" applyBorder="1" applyAlignment="1">
      <alignment horizontal="left" vertical="center" wrapText="1"/>
    </xf>
    <xf numFmtId="0" fontId="62" fillId="0" borderId="43" xfId="0" applyFont="1" applyBorder="1" applyAlignment="1">
      <alignment horizontal="left" vertical="center" wrapText="1"/>
    </xf>
    <xf numFmtId="164" fontId="86" fillId="0" borderId="41" xfId="0" applyNumberFormat="1" applyFont="1" applyBorder="1" applyAlignment="1">
      <alignment horizontal="left" vertical="center" wrapText="1"/>
    </xf>
    <xf numFmtId="0" fontId="86" fillId="0" borderId="42" xfId="0" applyFont="1" applyBorder="1" applyAlignment="1">
      <alignment horizontal="left" vertical="center" wrapText="1"/>
    </xf>
    <xf numFmtId="0" fontId="86" fillId="0" borderId="43" xfId="0" applyFont="1" applyBorder="1" applyAlignment="1">
      <alignment horizontal="left" vertical="center" wrapText="1"/>
    </xf>
    <xf numFmtId="0" fontId="87" fillId="0" borderId="42" xfId="0" applyFont="1" applyBorder="1" applyAlignment="1">
      <alignment horizontal="left" vertical="center" wrapText="1"/>
    </xf>
    <xf numFmtId="0" fontId="87" fillId="0" borderId="43" xfId="0" applyFont="1" applyBorder="1" applyAlignment="1">
      <alignment horizontal="left" vertical="center" wrapText="1"/>
    </xf>
    <xf numFmtId="0" fontId="84" fillId="0" borderId="0" xfId="0" applyFont="1" applyAlignment="1">
      <alignment horizontal="center"/>
    </xf>
    <xf numFmtId="0" fontId="158" fillId="22" borderId="41" xfId="0" applyFont="1" applyFill="1" applyBorder="1" applyAlignment="1">
      <alignment horizontal="center" vertical="center"/>
    </xf>
    <xf numFmtId="0" fontId="158" fillId="22" borderId="42" xfId="0" applyFont="1" applyFill="1" applyBorder="1" applyAlignment="1">
      <alignment horizontal="center" vertical="center"/>
    </xf>
    <xf numFmtId="0" fontId="158" fillId="22" borderId="43" xfId="0" applyFont="1" applyFill="1" applyBorder="1" applyAlignment="1">
      <alignment horizontal="center" vertical="center"/>
    </xf>
    <xf numFmtId="164" fontId="86" fillId="0" borderId="95" xfId="0" applyNumberFormat="1" applyFont="1" applyBorder="1" applyAlignment="1">
      <alignment vertical="center" wrapText="1"/>
    </xf>
    <xf numFmtId="0" fontId="86" fillId="0" borderId="94" xfId="0" applyFont="1" applyBorder="1" applyAlignment="1">
      <alignment vertical="center" wrapText="1"/>
    </xf>
    <xf numFmtId="0" fontId="86" fillId="0" borderId="96" xfId="0" applyFont="1" applyBorder="1" applyAlignment="1">
      <alignment vertical="center" wrapText="1"/>
    </xf>
    <xf numFmtId="0" fontId="86" fillId="0" borderId="88" xfId="0" applyFont="1" applyBorder="1" applyAlignment="1">
      <alignment vertical="center" wrapText="1"/>
    </xf>
    <xf numFmtId="0" fontId="86" fillId="0" borderId="97" xfId="0" applyFont="1" applyBorder="1" applyAlignment="1">
      <alignment vertical="center" wrapText="1"/>
    </xf>
    <xf numFmtId="0" fontId="86" fillId="0" borderId="98" xfId="0" applyFont="1" applyBorder="1" applyAlignment="1">
      <alignment vertical="center" wrapText="1"/>
    </xf>
    <xf numFmtId="0" fontId="62" fillId="0" borderId="95" xfId="0" applyFont="1" applyBorder="1" applyAlignment="1">
      <alignment horizontal="justify" wrapText="1"/>
    </xf>
    <xf numFmtId="0" fontId="62" fillId="0" borderId="94" xfId="0" applyFont="1" applyBorder="1" applyAlignment="1">
      <alignment horizontal="justify" wrapText="1"/>
    </xf>
    <xf numFmtId="0" fontId="62" fillId="0" borderId="96" xfId="0" applyFont="1" applyBorder="1" applyAlignment="1">
      <alignment horizontal="justify" wrapText="1"/>
    </xf>
    <xf numFmtId="0" fontId="85" fillId="25" borderId="41" xfId="0" applyFont="1" applyFill="1" applyBorder="1" applyAlignment="1">
      <alignment horizontal="center"/>
    </xf>
    <xf numFmtId="0" fontId="85" fillId="25" borderId="42" xfId="0" applyFont="1" applyFill="1" applyBorder="1" applyAlignment="1">
      <alignment horizontal="center"/>
    </xf>
    <xf numFmtId="0" fontId="85" fillId="25" borderId="43" xfId="0" applyFont="1" applyFill="1" applyBorder="1" applyAlignment="1">
      <alignment horizontal="center"/>
    </xf>
    <xf numFmtId="0" fontId="0" fillId="0" borderId="0" xfId="0" applyBorder="1" applyAlignment="1">
      <alignment horizontal="center" wrapText="1"/>
    </xf>
    <xf numFmtId="0" fontId="62" fillId="0" borderId="95" xfId="0" applyFont="1" applyBorder="1" applyAlignment="1">
      <alignment horizontal="left" vertical="center" wrapText="1"/>
    </xf>
    <xf numFmtId="0" fontId="62" fillId="0" borderId="94" xfId="0" applyFont="1" applyBorder="1" applyAlignment="1">
      <alignment horizontal="left" vertical="center" wrapText="1"/>
    </xf>
    <xf numFmtId="0" fontId="62" fillId="0" borderId="96" xfId="0" applyFont="1" applyBorder="1" applyAlignment="1">
      <alignment horizontal="left" vertical="center" wrapText="1"/>
    </xf>
    <xf numFmtId="0" fontId="62" fillId="0" borderId="88" xfId="0" applyFont="1" applyBorder="1" applyAlignment="1">
      <alignment horizontal="left" vertical="center" wrapText="1"/>
    </xf>
    <xf numFmtId="0" fontId="62" fillId="0" borderId="97" xfId="0" applyFont="1" applyBorder="1" applyAlignment="1">
      <alignment horizontal="left" vertical="center" wrapText="1"/>
    </xf>
    <xf numFmtId="0" fontId="62" fillId="0" borderId="98" xfId="0" applyFont="1" applyBorder="1" applyAlignment="1">
      <alignment horizontal="left" vertical="center" wrapText="1"/>
    </xf>
    <xf numFmtId="0" fontId="117" fillId="0" borderId="41" xfId="0" applyFont="1" applyBorder="1" applyAlignment="1">
      <alignment horizontal="justify" vertical="center" wrapText="1"/>
    </xf>
    <xf numFmtId="0" fontId="117" fillId="0" borderId="42" xfId="0" applyFont="1" applyBorder="1" applyAlignment="1">
      <alignment horizontal="justify" vertical="center" wrapText="1"/>
    </xf>
    <xf numFmtId="0" fontId="117" fillId="0" borderId="43" xfId="0" applyFont="1" applyBorder="1" applyAlignment="1">
      <alignment horizontal="justify" vertical="center" wrapText="1"/>
    </xf>
    <xf numFmtId="0" fontId="117" fillId="0" borderId="41" xfId="0" applyFont="1" applyBorder="1" applyAlignment="1">
      <alignment horizontal="left" vertical="center" wrapText="1"/>
    </xf>
    <xf numFmtId="0" fontId="115" fillId="0" borderId="42" xfId="0" applyFont="1" applyBorder="1" applyAlignment="1">
      <alignment horizontal="left" vertical="center" wrapText="1"/>
    </xf>
    <xf numFmtId="0" fontId="115" fillId="0" borderId="43" xfId="0" applyFont="1" applyBorder="1" applyAlignment="1">
      <alignment horizontal="left" vertical="center" wrapText="1"/>
    </xf>
    <xf numFmtId="0" fontId="62" fillId="0" borderId="41" xfId="0" applyFont="1" applyFill="1" applyBorder="1" applyAlignment="1">
      <alignment horizontal="left" vertical="center" wrapText="1"/>
    </xf>
    <xf numFmtId="0" fontId="62" fillId="0" borderId="42" xfId="0" applyFont="1" applyFill="1" applyBorder="1" applyAlignment="1">
      <alignment horizontal="left" vertical="center" wrapText="1"/>
    </xf>
    <xf numFmtId="0" fontId="62" fillId="0" borderId="43" xfId="0" applyFont="1" applyFill="1" applyBorder="1" applyAlignment="1">
      <alignment horizontal="left" vertical="center" wrapText="1"/>
    </xf>
    <xf numFmtId="0" fontId="0" fillId="0" borderId="0" xfId="0" applyBorder="1" applyAlignment="1">
      <alignment horizontal="center"/>
    </xf>
    <xf numFmtId="164" fontId="86" fillId="0" borderId="41" xfId="0" applyNumberFormat="1" applyFont="1" applyBorder="1" applyAlignment="1">
      <alignment vertical="center" wrapText="1"/>
    </xf>
    <xf numFmtId="0" fontId="86" fillId="0" borderId="42" xfId="0" applyFont="1" applyBorder="1" applyAlignment="1">
      <alignment vertical="center" wrapText="1"/>
    </xf>
    <xf numFmtId="0" fontId="86" fillId="0" borderId="43" xfId="0" applyFont="1" applyBorder="1" applyAlignment="1">
      <alignment vertical="center" wrapText="1"/>
    </xf>
    <xf numFmtId="0" fontId="87" fillId="0" borderId="41" xfId="0" applyFont="1" applyBorder="1" applyAlignment="1">
      <alignment horizontal="left" vertical="center" wrapText="1"/>
    </xf>
    <xf numFmtId="0" fontId="117" fillId="0" borderId="42" xfId="0" applyFont="1" applyBorder="1" applyAlignment="1">
      <alignment horizontal="left" vertical="center" wrapText="1"/>
    </xf>
    <xf numFmtId="0" fontId="117" fillId="0" borderId="43" xfId="0" applyFont="1" applyBorder="1" applyAlignment="1">
      <alignment horizontal="left" vertical="center" wrapText="1"/>
    </xf>
    <xf numFmtId="0" fontId="87" fillId="0" borderId="88" xfId="0" applyFont="1" applyBorder="1" applyAlignment="1">
      <alignment horizontal="justify" vertical="center" wrapText="1"/>
    </xf>
    <xf numFmtId="0" fontId="87" fillId="0" borderId="97" xfId="0" applyFont="1" applyBorder="1" applyAlignment="1">
      <alignment horizontal="justify" vertical="center" wrapText="1"/>
    </xf>
    <xf numFmtId="0" fontId="87" fillId="0" borderId="98" xfId="0" applyFont="1" applyBorder="1" applyAlignment="1">
      <alignment horizontal="justify" vertical="center" wrapText="1"/>
    </xf>
    <xf numFmtId="164" fontId="17" fillId="30" borderId="0" xfId="46" applyFont="1" applyFill="1" applyAlignment="1" applyProtection="1">
      <alignment horizontal="center" vertical="center"/>
    </xf>
    <xf numFmtId="0" fontId="62" fillId="0" borderId="41" xfId="0" applyFont="1" applyBorder="1" applyAlignment="1">
      <alignment vertical="center" wrapText="1"/>
    </xf>
    <xf numFmtId="0" fontId="62" fillId="0" borderId="42" xfId="0" applyFont="1" applyBorder="1" applyAlignment="1">
      <alignment vertical="center" wrapText="1"/>
    </xf>
    <xf numFmtId="0" fontId="62" fillId="0" borderId="43" xfId="0" applyFont="1" applyBorder="1" applyAlignment="1">
      <alignment vertical="center" wrapText="1"/>
    </xf>
    <xf numFmtId="0" fontId="85" fillId="26" borderId="41" xfId="0" applyFont="1" applyFill="1" applyBorder="1" applyAlignment="1">
      <alignment horizontal="center"/>
    </xf>
    <xf numFmtId="0" fontId="85" fillId="26" borderId="42" xfId="0" applyFont="1" applyFill="1" applyBorder="1" applyAlignment="1">
      <alignment horizontal="center"/>
    </xf>
    <xf numFmtId="0" fontId="85" fillId="26" borderId="43" xfId="0" applyFont="1" applyFill="1" applyBorder="1" applyAlignment="1">
      <alignment horizontal="center"/>
    </xf>
    <xf numFmtId="9" fontId="87" fillId="0" borderId="41" xfId="61" applyFont="1" applyBorder="1" applyAlignment="1">
      <alignment horizontal="left" vertical="center" wrapText="1"/>
    </xf>
    <xf numFmtId="9" fontId="87" fillId="0" borderId="42" xfId="61" applyFont="1" applyBorder="1" applyAlignment="1">
      <alignment horizontal="left" vertical="center" wrapText="1"/>
    </xf>
    <xf numFmtId="9" fontId="87" fillId="0" borderId="43" xfId="61" applyFont="1" applyBorder="1" applyAlignment="1">
      <alignment horizontal="left" vertical="center" wrapText="1"/>
    </xf>
    <xf numFmtId="0" fontId="86" fillId="0" borderId="42" xfId="0" applyFont="1" applyBorder="1" applyAlignment="1">
      <alignment horizontal="left" vertical="center"/>
    </xf>
    <xf numFmtId="0" fontId="86" fillId="0" borderId="43" xfId="0" applyFont="1" applyBorder="1" applyAlignment="1">
      <alignment horizontal="left" vertical="center"/>
    </xf>
    <xf numFmtId="0" fontId="0" fillId="0" borderId="42" xfId="0" applyFont="1" applyBorder="1" applyAlignment="1">
      <alignment horizontal="justify" vertical="center" wrapText="1"/>
    </xf>
    <xf numFmtId="0" fontId="0" fillId="0" borderId="43" xfId="0" applyFont="1" applyBorder="1" applyAlignment="1">
      <alignment horizontal="justify" vertical="center" wrapText="1"/>
    </xf>
    <xf numFmtId="0" fontId="86" fillId="0" borderId="42" xfId="0" applyFont="1" applyBorder="1" applyAlignment="1">
      <alignment vertical="center"/>
    </xf>
    <xf numFmtId="0" fontId="86" fillId="0" borderId="43" xfId="0" applyFont="1" applyBorder="1" applyAlignment="1">
      <alignment vertical="center"/>
    </xf>
    <xf numFmtId="0" fontId="0" fillId="0" borderId="94" xfId="0" applyBorder="1" applyAlignment="1">
      <alignment horizontal="center"/>
    </xf>
    <xf numFmtId="0" fontId="0" fillId="0" borderId="94" xfId="0" applyBorder="1" applyAlignment="1">
      <alignment horizontal="center" wrapTex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62" fillId="0" borderId="41" xfId="0" applyFont="1" applyBorder="1" applyAlignment="1" applyProtection="1">
      <alignment horizontal="justify" vertical="top" wrapText="1"/>
      <protection locked="0"/>
    </xf>
    <xf numFmtId="0" fontId="0" fillId="0" borderId="42" xfId="0" applyFont="1" applyBorder="1" applyAlignment="1">
      <alignment horizontal="justify" vertical="top" wrapText="1"/>
    </xf>
    <xf numFmtId="0" fontId="0" fillId="0" borderId="43" xfId="0" applyFont="1" applyBorder="1" applyAlignment="1">
      <alignment horizontal="justify" vertical="top" wrapText="1"/>
    </xf>
    <xf numFmtId="0" fontId="0" fillId="0" borderId="42" xfId="0" applyBorder="1" applyAlignment="1">
      <alignment horizontal="left"/>
    </xf>
    <xf numFmtId="0" fontId="0" fillId="0" borderId="43" xfId="0" applyBorder="1" applyAlignment="1">
      <alignment horizontal="left"/>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91" fillId="22" borderId="41" xfId="0" applyFont="1" applyFill="1" applyBorder="1" applyAlignment="1">
      <alignment horizontal="center"/>
    </xf>
    <xf numFmtId="0" fontId="91" fillId="22" borderId="42" xfId="0" applyFont="1" applyFill="1" applyBorder="1" applyAlignment="1">
      <alignment horizontal="center"/>
    </xf>
    <xf numFmtId="0" fontId="91" fillId="22" borderId="43" xfId="0" applyFont="1" applyFill="1" applyBorder="1" applyAlignment="1">
      <alignment horizontal="center"/>
    </xf>
    <xf numFmtId="0" fontId="24" fillId="22" borderId="41" xfId="0" applyFont="1" applyFill="1" applyBorder="1" applyAlignment="1">
      <alignment horizontal="center" wrapText="1"/>
    </xf>
    <xf numFmtId="0" fontId="91" fillId="22" borderId="42" xfId="0" applyFont="1" applyFill="1" applyBorder="1" applyAlignment="1">
      <alignment horizontal="center" wrapText="1"/>
    </xf>
    <xf numFmtId="0" fontId="91" fillId="22" borderId="43" xfId="0" applyFont="1" applyFill="1" applyBorder="1" applyAlignment="1">
      <alignment horizontal="center" wrapText="1"/>
    </xf>
    <xf numFmtId="0" fontId="87" fillId="0" borderId="41" xfId="0" applyFont="1" applyBorder="1" applyAlignment="1" applyProtection="1">
      <alignment vertical="center" wrapText="1"/>
      <protection locked="0"/>
    </xf>
    <xf numFmtId="0" fontId="87" fillId="0" borderId="42" xfId="0" applyFont="1" applyBorder="1" applyAlignment="1" applyProtection="1">
      <alignment vertical="center" wrapText="1"/>
      <protection locked="0"/>
    </xf>
    <xf numFmtId="0" fontId="87" fillId="0" borderId="43" xfId="0" applyFont="1" applyBorder="1" applyAlignment="1" applyProtection="1">
      <alignment vertical="center" wrapText="1"/>
      <protection locked="0"/>
    </xf>
    <xf numFmtId="0" fontId="96" fillId="0" borderId="41" xfId="0" applyFont="1" applyFill="1" applyBorder="1" applyAlignment="1" applyProtection="1">
      <alignment vertical="center" wrapText="1"/>
      <protection locked="0"/>
    </xf>
    <xf numFmtId="0" fontId="0" fillId="0" borderId="42" xfId="0" applyBorder="1" applyAlignment="1">
      <alignment vertical="center" wrapText="1"/>
    </xf>
    <xf numFmtId="0" fontId="0" fillId="0" borderId="43" xfId="0" applyBorder="1" applyAlignment="1">
      <alignment vertical="center" wrapText="1"/>
    </xf>
    <xf numFmtId="0" fontId="0" fillId="0" borderId="42" xfId="0" applyBorder="1" applyAlignment="1">
      <alignment horizontal="justify" vertical="center" wrapText="1"/>
    </xf>
    <xf numFmtId="0" fontId="0" fillId="0" borderId="43" xfId="0" applyBorder="1" applyAlignment="1">
      <alignment horizontal="justify" vertical="center" wrapText="1"/>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96" fillId="0" borderId="42" xfId="0" applyFont="1" applyFill="1" applyBorder="1" applyAlignment="1" applyProtection="1">
      <alignment vertical="center" wrapText="1"/>
      <protection locked="0"/>
    </xf>
    <xf numFmtId="0" fontId="96" fillId="0" borderId="43" xfId="0" applyFont="1" applyFill="1" applyBorder="1" applyAlignment="1" applyProtection="1">
      <alignment vertical="center" wrapText="1"/>
      <protection locked="0"/>
    </xf>
    <xf numFmtId="0" fontId="62" fillId="0" borderId="41" xfId="0" applyNumberFormat="1" applyFont="1" applyBorder="1" applyAlignment="1" applyProtection="1">
      <alignment horizontal="left" vertical="center" wrapText="1"/>
      <protection locked="0"/>
    </xf>
    <xf numFmtId="0" fontId="62" fillId="0" borderId="42" xfId="0" applyNumberFormat="1" applyFont="1" applyBorder="1" applyAlignment="1" applyProtection="1">
      <alignment horizontal="left" vertical="center" wrapText="1"/>
      <protection locked="0"/>
    </xf>
    <xf numFmtId="0" fontId="62" fillId="0" borderId="43" xfId="0" applyNumberFormat="1" applyFont="1" applyBorder="1" applyAlignment="1" applyProtection="1">
      <alignment horizontal="left" vertical="center" wrapText="1"/>
      <protection locked="0"/>
    </xf>
    <xf numFmtId="9" fontId="33" fillId="0" borderId="99" xfId="61" applyFont="1" applyFill="1" applyBorder="1" applyAlignment="1" applyProtection="1">
      <alignment horizontal="center" vertical="center"/>
    </xf>
    <xf numFmtId="9" fontId="33" fillId="0" borderId="100" xfId="61" applyFont="1" applyFill="1" applyBorder="1" applyAlignment="1" applyProtection="1">
      <alignment horizontal="center" vertical="center"/>
    </xf>
    <xf numFmtId="9" fontId="33" fillId="0" borderId="101" xfId="61" applyFont="1" applyFill="1" applyBorder="1" applyAlignment="1" applyProtection="1">
      <alignment horizontal="center" vertical="center"/>
    </xf>
    <xf numFmtId="49" fontId="66" fillId="22" borderId="240" xfId="0" applyNumberFormat="1" applyFont="1" applyFill="1" applyBorder="1" applyAlignment="1" applyProtection="1">
      <alignment horizontal="center" vertical="center" wrapText="1"/>
      <protection locked="0"/>
    </xf>
    <xf numFmtId="49" fontId="66" fillId="22" borderId="121" xfId="0" applyNumberFormat="1" applyFont="1" applyFill="1" applyBorder="1" applyAlignment="1" applyProtection="1">
      <alignment horizontal="center" vertical="center" wrapText="1"/>
      <protection locked="0"/>
    </xf>
    <xf numFmtId="49" fontId="66" fillId="28" borderId="240" xfId="0" applyNumberFormat="1" applyFont="1" applyFill="1" applyBorder="1" applyAlignment="1" applyProtection="1">
      <alignment horizontal="center" vertical="center" wrapText="1"/>
      <protection locked="0"/>
    </xf>
    <xf numFmtId="49" fontId="66" fillId="28" borderId="121" xfId="0" applyNumberFormat="1" applyFont="1" applyFill="1" applyBorder="1" applyAlignment="1" applyProtection="1">
      <alignment horizontal="center" vertical="center" wrapText="1"/>
      <protection locked="0"/>
    </xf>
    <xf numFmtId="0" fontId="0" fillId="31" borderId="103" xfId="0" applyFill="1" applyBorder="1" applyAlignment="1" applyProtection="1">
      <alignment horizontal="center"/>
    </xf>
    <xf numFmtId="0" fontId="0" fillId="31" borderId="104" xfId="0" applyFill="1" applyBorder="1" applyAlignment="1" applyProtection="1">
      <alignment horizontal="center"/>
    </xf>
    <xf numFmtId="0" fontId="0" fillId="31" borderId="105" xfId="0" applyFill="1" applyBorder="1" applyAlignment="1" applyProtection="1">
      <alignment horizontal="center"/>
    </xf>
    <xf numFmtId="49" fontId="154" fillId="22" borderId="43" xfId="0" applyNumberFormat="1" applyFont="1" applyFill="1" applyBorder="1" applyAlignment="1" applyProtection="1">
      <alignment horizontal="center" vertical="center" wrapText="1"/>
      <protection locked="0"/>
    </xf>
    <xf numFmtId="49" fontId="154" fillId="28" borderId="111" xfId="0" applyNumberFormat="1" applyFont="1" applyFill="1" applyBorder="1" applyAlignment="1" applyProtection="1">
      <alignment horizontal="left" vertical="center" wrapText="1"/>
      <protection locked="0"/>
    </xf>
    <xf numFmtId="49" fontId="154" fillId="28" borderId="10" xfId="0" applyNumberFormat="1" applyFont="1" applyFill="1" applyBorder="1" applyAlignment="1" applyProtection="1">
      <alignment horizontal="left" vertical="center" wrapText="1"/>
      <protection locked="0"/>
    </xf>
    <xf numFmtId="49" fontId="154" fillId="28" borderId="41" xfId="0" applyNumberFormat="1" applyFont="1" applyFill="1" applyBorder="1" applyAlignment="1" applyProtection="1">
      <alignment horizontal="left" vertical="center" wrapText="1"/>
      <protection locked="0"/>
    </xf>
    <xf numFmtId="0" fontId="154" fillId="28" borderId="102" xfId="0" applyNumberFormat="1" applyFont="1" applyFill="1" applyBorder="1" applyAlignment="1" applyProtection="1">
      <alignment horizontal="center" vertical="center" wrapText="1"/>
      <protection locked="0"/>
    </xf>
    <xf numFmtId="49" fontId="154" fillId="28" borderId="43" xfId="0" applyNumberFormat="1" applyFont="1" applyFill="1" applyBorder="1" applyAlignment="1" applyProtection="1">
      <alignment horizontal="center" vertical="center" wrapText="1"/>
      <protection locked="0"/>
    </xf>
    <xf numFmtId="49" fontId="154" fillId="43" borderId="111" xfId="0" applyNumberFormat="1" applyFont="1" applyFill="1" applyBorder="1" applyAlignment="1" applyProtection="1">
      <alignment horizontal="left" vertical="center" wrapText="1"/>
      <protection locked="0"/>
    </xf>
    <xf numFmtId="49" fontId="154" fillId="43" borderId="10" xfId="0" applyNumberFormat="1" applyFont="1" applyFill="1" applyBorder="1" applyAlignment="1" applyProtection="1">
      <alignment horizontal="left" vertical="center" wrapText="1"/>
      <protection locked="0"/>
    </xf>
    <xf numFmtId="49" fontId="154" fillId="43" borderId="41" xfId="0" applyNumberFormat="1" applyFont="1" applyFill="1" applyBorder="1" applyAlignment="1" applyProtection="1">
      <alignment horizontal="left" vertical="center" wrapText="1"/>
      <protection locked="0"/>
    </xf>
    <xf numFmtId="0" fontId="154" fillId="22" borderId="102" xfId="0" applyNumberFormat="1" applyFont="1" applyFill="1" applyBorder="1" applyAlignment="1" applyProtection="1">
      <alignment horizontal="center" vertical="center" wrapText="1"/>
      <protection locked="0"/>
    </xf>
    <xf numFmtId="0" fontId="76" fillId="0" borderId="118" xfId="0" applyFont="1" applyFill="1" applyBorder="1" applyAlignment="1" applyProtection="1">
      <alignment horizontal="center" vertical="center"/>
    </xf>
    <xf numFmtId="0" fontId="76" fillId="0" borderId="119" xfId="0" applyFont="1" applyFill="1" applyBorder="1" applyAlignment="1" applyProtection="1">
      <alignment horizontal="center" vertical="center"/>
    </xf>
    <xf numFmtId="0" fontId="76" fillId="0" borderId="120" xfId="0" applyFont="1" applyFill="1" applyBorder="1" applyAlignment="1" applyProtection="1">
      <alignment horizontal="center" vertical="center"/>
    </xf>
    <xf numFmtId="49" fontId="154" fillId="22" borderId="121" xfId="0" applyNumberFormat="1" applyFont="1" applyFill="1" applyBorder="1" applyAlignment="1" applyProtection="1">
      <alignment horizontal="left" vertical="center" wrapText="1"/>
      <protection locked="0"/>
    </xf>
    <xf numFmtId="49" fontId="154" fillId="22" borderId="87" xfId="0" applyNumberFormat="1" applyFont="1" applyFill="1" applyBorder="1" applyAlignment="1" applyProtection="1">
      <alignment horizontal="left" vertical="center" wrapText="1"/>
      <protection locked="0"/>
    </xf>
    <xf numFmtId="49" fontId="154" fillId="22" borderId="88" xfId="0" applyNumberFormat="1" applyFont="1" applyFill="1" applyBorder="1" applyAlignment="1" applyProtection="1">
      <alignment horizontal="left" vertical="center" wrapText="1"/>
      <protection locked="0"/>
    </xf>
    <xf numFmtId="49" fontId="154" fillId="22" borderId="111" xfId="0" applyNumberFormat="1" applyFont="1" applyFill="1" applyBorder="1" applyAlignment="1" applyProtection="1">
      <alignment horizontal="left" vertical="center" wrapText="1"/>
      <protection locked="0"/>
    </xf>
    <xf numFmtId="49" fontId="154" fillId="22" borderId="10" xfId="0" applyNumberFormat="1" applyFont="1" applyFill="1" applyBorder="1" applyAlignment="1" applyProtection="1">
      <alignment horizontal="left" vertical="center" wrapText="1"/>
      <protection locked="0"/>
    </xf>
    <xf numFmtId="49" fontId="154" fillId="22" borderId="41" xfId="0" applyNumberFormat="1" applyFont="1" applyFill="1" applyBorder="1" applyAlignment="1" applyProtection="1">
      <alignment horizontal="left" vertical="center" wrapText="1"/>
      <protection locked="0"/>
    </xf>
    <xf numFmtId="49" fontId="2" fillId="22" borderId="240" xfId="0" applyNumberFormat="1" applyFont="1" applyFill="1" applyBorder="1" applyAlignment="1" applyProtection="1">
      <alignment horizontal="center" vertical="center" wrapText="1"/>
      <protection locked="0"/>
    </xf>
    <xf numFmtId="49" fontId="2" fillId="22" borderId="121" xfId="0" applyNumberFormat="1" applyFont="1" applyFill="1" applyBorder="1" applyAlignment="1" applyProtection="1">
      <alignment horizontal="center" vertical="center" wrapText="1"/>
      <protection locked="0"/>
    </xf>
    <xf numFmtId="49" fontId="2" fillId="40" borderId="234" xfId="0" applyNumberFormat="1" applyFont="1" applyFill="1" applyBorder="1" applyAlignment="1" applyProtection="1">
      <alignment horizontal="left" vertical="center" wrapText="1"/>
      <protection locked="0"/>
    </xf>
    <xf numFmtId="49" fontId="2" fillId="40" borderId="94" xfId="0" applyNumberFormat="1" applyFont="1" applyFill="1" applyBorder="1" applyAlignment="1" applyProtection="1">
      <alignment horizontal="left" vertical="center" wrapText="1"/>
      <protection locked="0"/>
    </xf>
    <xf numFmtId="49" fontId="2" fillId="40" borderId="235" xfId="0" applyNumberFormat="1" applyFont="1" applyFill="1" applyBorder="1" applyAlignment="1" applyProtection="1">
      <alignment horizontal="left" vertical="center" wrapText="1"/>
      <protection locked="0"/>
    </xf>
    <xf numFmtId="49" fontId="2" fillId="40" borderId="236" xfId="0" applyNumberFormat="1" applyFont="1" applyFill="1" applyBorder="1" applyAlignment="1" applyProtection="1">
      <alignment horizontal="left" vertical="center" wrapText="1"/>
      <protection locked="0"/>
    </xf>
    <xf numFmtId="49" fontId="2" fillId="40" borderId="97" xfId="0" applyNumberFormat="1" applyFont="1" applyFill="1" applyBorder="1" applyAlignment="1" applyProtection="1">
      <alignment horizontal="left" vertical="center" wrapText="1"/>
      <protection locked="0"/>
    </xf>
    <xf numFmtId="49" fontId="2" fillId="40" borderId="237" xfId="0" applyNumberFormat="1" applyFont="1" applyFill="1" applyBorder="1" applyAlignment="1" applyProtection="1">
      <alignment horizontal="left" vertical="center" wrapText="1"/>
      <protection locked="0"/>
    </xf>
    <xf numFmtId="0" fontId="154" fillId="0" borderId="106" xfId="0" applyFont="1" applyFill="1" applyBorder="1" applyAlignment="1" applyProtection="1">
      <alignment horizontal="left" vertical="center" wrapText="1"/>
    </xf>
    <xf numFmtId="0" fontId="154" fillId="0" borderId="42" xfId="0" applyFont="1" applyFill="1" applyBorder="1" applyAlignment="1" applyProtection="1">
      <alignment horizontal="left" vertical="center" wrapText="1"/>
    </xf>
    <xf numFmtId="0" fontId="154" fillId="0" borderId="107" xfId="0" applyFont="1" applyFill="1" applyBorder="1" applyAlignment="1" applyProtection="1">
      <alignment horizontal="left" vertical="center" wrapText="1"/>
    </xf>
    <xf numFmtId="0" fontId="154" fillId="0" borderId="108" xfId="0" applyFont="1" applyFill="1" applyBorder="1" applyAlignment="1" applyProtection="1">
      <alignment horizontal="left" vertical="center" wrapText="1"/>
    </xf>
    <xf numFmtId="0" fontId="154" fillId="0" borderId="109" xfId="0" applyFont="1" applyFill="1" applyBorder="1" applyAlignment="1" applyProtection="1">
      <alignment horizontal="left" vertical="center" wrapText="1"/>
    </xf>
    <xf numFmtId="0" fontId="154" fillId="0" borderId="110" xfId="0" applyFont="1" applyFill="1" applyBorder="1" applyAlignment="1" applyProtection="1">
      <alignment horizontal="left" vertical="center" wrapText="1"/>
    </xf>
    <xf numFmtId="0" fontId="154" fillId="24" borderId="43" xfId="0" applyFont="1" applyFill="1" applyBorder="1" applyAlignment="1" applyProtection="1">
      <alignment horizontal="center" vertical="center" wrapText="1"/>
    </xf>
    <xf numFmtId="49" fontId="2" fillId="39" borderId="234" xfId="0" applyNumberFormat="1" applyFont="1" applyFill="1" applyBorder="1" applyAlignment="1" applyProtection="1">
      <alignment horizontal="left" vertical="center" wrapText="1"/>
      <protection locked="0"/>
    </xf>
    <xf numFmtId="49" fontId="2" fillId="39" borderId="94" xfId="0" applyNumberFormat="1" applyFont="1" applyFill="1" applyBorder="1" applyAlignment="1" applyProtection="1">
      <alignment horizontal="left" vertical="center" wrapText="1"/>
      <protection locked="0"/>
    </xf>
    <xf numFmtId="49" fontId="2" fillId="39" borderId="235" xfId="0" applyNumberFormat="1" applyFont="1" applyFill="1" applyBorder="1" applyAlignment="1" applyProtection="1">
      <alignment horizontal="left" vertical="center" wrapText="1"/>
      <protection locked="0"/>
    </xf>
    <xf numFmtId="49" fontId="2" fillId="39" borderId="236" xfId="0" applyNumberFormat="1" applyFont="1" applyFill="1" applyBorder="1" applyAlignment="1" applyProtection="1">
      <alignment horizontal="left" vertical="center" wrapText="1"/>
      <protection locked="0"/>
    </xf>
    <xf numFmtId="49" fontId="2" fillId="39" borderId="97" xfId="0" applyNumberFormat="1" applyFont="1" applyFill="1" applyBorder="1" applyAlignment="1" applyProtection="1">
      <alignment horizontal="left" vertical="center" wrapText="1"/>
      <protection locked="0"/>
    </xf>
    <xf numFmtId="49" fontId="2" fillId="39" borderId="237" xfId="0" applyNumberFormat="1" applyFont="1" applyFill="1" applyBorder="1" applyAlignment="1" applyProtection="1">
      <alignment horizontal="left" vertical="center" wrapText="1"/>
      <protection locked="0"/>
    </xf>
    <xf numFmtId="49" fontId="2" fillId="28" borderId="240" xfId="0" applyNumberFormat="1" applyFont="1" applyFill="1" applyBorder="1" applyAlignment="1" applyProtection="1">
      <alignment horizontal="center" vertical="center" wrapText="1"/>
      <protection locked="0"/>
    </xf>
    <xf numFmtId="49" fontId="2" fillId="28" borderId="121" xfId="0" applyNumberFormat="1" applyFont="1" applyFill="1" applyBorder="1" applyAlignment="1" applyProtection="1">
      <alignment horizontal="center" vertical="center" wrapText="1"/>
      <protection locked="0"/>
    </xf>
    <xf numFmtId="0" fontId="66" fillId="0" borderId="248" xfId="0" applyFont="1" applyFill="1" applyBorder="1" applyAlignment="1" applyProtection="1">
      <alignment horizontal="left" vertical="center" wrapText="1"/>
    </xf>
    <xf numFmtId="0" fontId="66" fillId="0" borderId="249" xfId="0" applyFont="1" applyFill="1" applyBorder="1" applyAlignment="1" applyProtection="1">
      <alignment horizontal="left" vertical="center" wrapText="1"/>
    </xf>
    <xf numFmtId="0" fontId="66" fillId="0" borderId="250" xfId="0" applyFont="1" applyFill="1" applyBorder="1" applyAlignment="1" applyProtection="1">
      <alignment horizontal="left" vertical="center" wrapText="1"/>
    </xf>
    <xf numFmtId="0" fontId="66" fillId="0" borderId="251" xfId="0" applyFont="1" applyFill="1" applyBorder="1" applyAlignment="1" applyProtection="1">
      <alignment horizontal="left" vertical="center" wrapText="1"/>
    </xf>
    <xf numFmtId="0" fontId="66" fillId="0" borderId="25" xfId="0" applyFont="1" applyFill="1" applyBorder="1" applyAlignment="1" applyProtection="1">
      <alignment horizontal="left" vertical="center" wrapText="1"/>
    </xf>
    <xf numFmtId="0" fontId="66" fillId="0" borderId="252" xfId="0" applyFont="1" applyFill="1" applyBorder="1" applyAlignment="1" applyProtection="1">
      <alignment horizontal="left" vertical="center" wrapText="1"/>
    </xf>
    <xf numFmtId="0" fontId="66" fillId="24" borderId="238" xfId="0" applyFont="1" applyFill="1" applyBorder="1" applyAlignment="1" applyProtection="1">
      <alignment horizontal="center" vertical="center" wrapText="1"/>
    </xf>
    <xf numFmtId="0" fontId="66" fillId="24" borderId="239" xfId="0" applyFont="1" applyFill="1" applyBorder="1" applyAlignment="1" applyProtection="1">
      <alignment horizontal="center" vertical="center" wrapText="1"/>
    </xf>
    <xf numFmtId="0" fontId="66" fillId="0" borderId="238" xfId="0" applyFont="1" applyFill="1" applyBorder="1" applyAlignment="1" applyProtection="1">
      <alignment horizontal="center" vertical="center" wrapText="1"/>
    </xf>
    <xf numFmtId="0" fontId="66" fillId="0" borderId="247" xfId="0" applyFont="1" applyFill="1" applyBorder="1" applyAlignment="1" applyProtection="1">
      <alignment horizontal="center" vertical="center" wrapText="1"/>
    </xf>
    <xf numFmtId="0" fontId="66" fillId="0" borderId="234" xfId="0" applyFont="1" applyFill="1" applyBorder="1" applyAlignment="1" applyProtection="1">
      <alignment horizontal="left" vertical="center" wrapText="1"/>
    </xf>
    <xf numFmtId="0" fontId="66" fillId="0" borderId="94" xfId="0" applyFont="1" applyFill="1" applyBorder="1" applyAlignment="1" applyProtection="1">
      <alignment horizontal="left" vertical="center" wrapText="1"/>
    </xf>
    <xf numFmtId="0" fontId="66" fillId="0" borderId="235" xfId="0" applyFont="1" applyFill="1" applyBorder="1" applyAlignment="1" applyProtection="1">
      <alignment horizontal="left" vertical="center" wrapText="1"/>
    </xf>
    <xf numFmtId="0" fontId="66" fillId="24" borderId="248" xfId="0" applyFont="1" applyFill="1" applyBorder="1" applyAlignment="1" applyProtection="1">
      <alignment horizontal="left" vertical="center" wrapText="1"/>
    </xf>
    <xf numFmtId="0" fontId="66" fillId="24" borderId="249" xfId="0" applyFont="1" applyFill="1" applyBorder="1" applyAlignment="1" applyProtection="1">
      <alignment horizontal="left" vertical="center" wrapText="1"/>
    </xf>
    <xf numFmtId="0" fontId="66" fillId="24" borderId="250" xfId="0" applyFont="1" applyFill="1" applyBorder="1" applyAlignment="1" applyProtection="1">
      <alignment horizontal="left" vertical="center" wrapText="1"/>
    </xf>
    <xf numFmtId="0" fontId="66" fillId="24" borderId="251" xfId="0" applyFont="1" applyFill="1" applyBorder="1" applyAlignment="1" applyProtection="1">
      <alignment horizontal="left" vertical="center" wrapText="1"/>
    </xf>
    <xf numFmtId="0" fontId="66" fillId="24" borderId="25" xfId="0" applyFont="1" applyFill="1" applyBorder="1" applyAlignment="1" applyProtection="1">
      <alignment horizontal="left" vertical="center" wrapText="1"/>
    </xf>
    <xf numFmtId="0" fontId="66" fillId="24" borderId="252" xfId="0" applyFont="1" applyFill="1" applyBorder="1" applyAlignment="1" applyProtection="1">
      <alignment horizontal="left" vertical="center" wrapText="1"/>
    </xf>
    <xf numFmtId="0" fontId="66" fillId="0" borderId="240" xfId="0" applyFont="1" applyFill="1" applyBorder="1" applyAlignment="1" applyProtection="1">
      <alignment horizontal="center" vertical="center" wrapText="1"/>
    </xf>
    <xf numFmtId="0" fontId="66" fillId="0" borderId="246" xfId="0" applyFont="1" applyFill="1" applyBorder="1" applyAlignment="1" applyProtection="1">
      <alignment horizontal="center" vertical="center" wrapText="1"/>
    </xf>
    <xf numFmtId="0" fontId="66" fillId="24" borderId="240" xfId="0" applyFont="1" applyFill="1" applyBorder="1" applyAlignment="1" applyProtection="1">
      <alignment horizontal="center" vertical="center" wrapText="1"/>
    </xf>
    <xf numFmtId="0" fontId="66" fillId="24" borderId="121" xfId="0" applyFont="1" applyFill="1" applyBorder="1" applyAlignment="1" applyProtection="1">
      <alignment horizontal="center" vertical="center" wrapText="1"/>
    </xf>
    <xf numFmtId="0" fontId="66" fillId="0" borderId="239" xfId="0" applyFont="1" applyFill="1" applyBorder="1" applyAlignment="1" applyProtection="1">
      <alignment horizontal="center" vertical="center" wrapText="1"/>
    </xf>
    <xf numFmtId="0" fontId="66" fillId="0" borderId="121" xfId="0" applyFont="1" applyFill="1" applyBorder="1" applyAlignment="1" applyProtection="1">
      <alignment horizontal="center" vertical="center" wrapText="1"/>
    </xf>
    <xf numFmtId="49" fontId="0" fillId="0" borderId="10" xfId="0" applyNumberFormat="1" applyBorder="1" applyAlignment="1" applyProtection="1">
      <alignment horizontal="center"/>
      <protection locked="0"/>
    </xf>
    <xf numFmtId="164" fontId="60" fillId="30" borderId="0" xfId="38" applyFont="1" applyFill="1" applyAlignment="1" applyProtection="1">
      <alignment horizontal="center" vertical="center"/>
    </xf>
    <xf numFmtId="0" fontId="112" fillId="0" borderId="0" xfId="0" applyFont="1" applyAlignment="1" applyProtection="1">
      <alignment horizontal="right"/>
    </xf>
    <xf numFmtId="0" fontId="0" fillId="22" borderId="41" xfId="0" applyFill="1" applyBorder="1" applyAlignment="1" applyProtection="1">
      <alignment horizontal="center"/>
    </xf>
    <xf numFmtId="0" fontId="0" fillId="22" borderId="43" xfId="0" applyFill="1" applyBorder="1" applyAlignment="1" applyProtection="1">
      <alignment horizontal="center"/>
    </xf>
    <xf numFmtId="0" fontId="157" fillId="44" borderId="48" xfId="0" applyFont="1" applyFill="1" applyBorder="1" applyAlignment="1" applyProtection="1">
      <alignment horizontal="center" vertical="center"/>
      <protection locked="0"/>
    </xf>
    <xf numFmtId="0" fontId="157" fillId="44" borderId="48" xfId="0" applyFont="1" applyFill="1" applyBorder="1" applyAlignment="1" applyProtection="1">
      <alignment horizontal="center" vertical="center"/>
    </xf>
    <xf numFmtId="0" fontId="157" fillId="44" borderId="254" xfId="0" applyFont="1" applyFill="1" applyBorder="1" applyAlignment="1" applyProtection="1">
      <alignment horizontal="center" vertical="center"/>
    </xf>
    <xf numFmtId="0" fontId="157" fillId="44" borderId="51" xfId="0" applyFont="1" applyFill="1" applyBorder="1" applyAlignment="1" applyProtection="1">
      <alignment horizontal="center" vertical="center"/>
    </xf>
    <xf numFmtId="0" fontId="112" fillId="0" borderId="0" xfId="0" applyFont="1" applyBorder="1" applyAlignment="1" applyProtection="1">
      <alignment horizontal="right"/>
    </xf>
    <xf numFmtId="0" fontId="112" fillId="0" borderId="122" xfId="0" applyFont="1" applyBorder="1" applyAlignment="1" applyProtection="1">
      <alignment horizontal="right"/>
    </xf>
    <xf numFmtId="49" fontId="14" fillId="0" borderId="243" xfId="0" applyNumberFormat="1" applyFont="1" applyFill="1" applyBorder="1" applyAlignment="1" applyProtection="1">
      <alignment horizontal="center"/>
    </xf>
    <xf numFmtId="49" fontId="14" fillId="0" borderId="43" xfId="0" applyNumberFormat="1" applyFont="1" applyFill="1" applyBorder="1" applyAlignment="1" applyProtection="1">
      <alignment horizontal="center"/>
    </xf>
    <xf numFmtId="49" fontId="14" fillId="0" borderId="241" xfId="0" applyNumberFormat="1" applyFont="1" applyFill="1" applyBorder="1" applyAlignment="1" applyProtection="1">
      <alignment horizontal="center"/>
    </xf>
    <xf numFmtId="49" fontId="14" fillId="0" borderId="242" xfId="0" applyNumberFormat="1" applyFont="1" applyFill="1" applyBorder="1" applyAlignment="1" applyProtection="1">
      <alignment horizontal="center"/>
    </xf>
    <xf numFmtId="0" fontId="83" fillId="0" borderId="114" xfId="0" applyFont="1" applyBorder="1" applyAlignment="1" applyProtection="1">
      <alignment horizontal="right"/>
    </xf>
    <xf numFmtId="0" fontId="118" fillId="0" borderId="114" xfId="0" applyFont="1" applyBorder="1" applyAlignment="1"/>
    <xf numFmtId="0" fontId="0" fillId="0" borderId="244" xfId="0" applyBorder="1" applyAlignment="1" applyProtection="1">
      <alignment horizontal="center"/>
    </xf>
    <xf numFmtId="0" fontId="0" fillId="0" borderId="245" xfId="0" applyBorder="1" applyAlignment="1" applyProtection="1">
      <alignment horizontal="center"/>
    </xf>
    <xf numFmtId="0" fontId="26" fillId="0" borderId="103" xfId="0" applyFont="1" applyBorder="1" applyAlignment="1" applyProtection="1">
      <alignment horizontal="center" wrapText="1"/>
    </xf>
    <xf numFmtId="0" fontId="26" fillId="0" borderId="104" xfId="0" applyFont="1" applyBorder="1" applyAlignment="1" applyProtection="1">
      <alignment horizontal="center" wrapText="1"/>
    </xf>
    <xf numFmtId="0" fontId="26" fillId="0" borderId="105" xfId="0" applyFont="1" applyBorder="1" applyAlignment="1" applyProtection="1">
      <alignment horizontal="center" wrapText="1"/>
    </xf>
    <xf numFmtId="164" fontId="14" fillId="0" borderId="115" xfId="0" applyNumberFormat="1" applyFont="1" applyBorder="1" applyAlignment="1" applyProtection="1">
      <alignment horizontal="center"/>
    </xf>
    <xf numFmtId="0" fontId="14" fillId="0" borderId="116" xfId="0" applyFont="1" applyBorder="1" applyAlignment="1" applyProtection="1">
      <alignment horizontal="center"/>
    </xf>
    <xf numFmtId="0" fontId="14" fillId="0" borderId="117" xfId="0" applyFont="1" applyBorder="1" applyAlignment="1" applyProtection="1">
      <alignment horizontal="center"/>
    </xf>
    <xf numFmtId="49" fontId="2" fillId="38" borderId="234" xfId="0" applyNumberFormat="1" applyFont="1" applyFill="1" applyBorder="1" applyAlignment="1" applyProtection="1">
      <alignment horizontal="left" vertical="center" wrapText="1"/>
      <protection locked="0"/>
    </xf>
    <xf numFmtId="49" fontId="2" fillId="38" borderId="94" xfId="0" applyNumberFormat="1" applyFont="1" applyFill="1" applyBorder="1" applyAlignment="1" applyProtection="1">
      <alignment horizontal="left" vertical="center" wrapText="1"/>
      <protection locked="0"/>
    </xf>
    <xf numFmtId="49" fontId="2" fillId="38" borderId="235" xfId="0" applyNumberFormat="1" applyFont="1" applyFill="1" applyBorder="1" applyAlignment="1" applyProtection="1">
      <alignment horizontal="left" vertical="center" wrapText="1"/>
      <protection locked="0"/>
    </xf>
    <xf numFmtId="49" fontId="2" fillId="38" borderId="236" xfId="0" applyNumberFormat="1" applyFont="1" applyFill="1" applyBorder="1" applyAlignment="1" applyProtection="1">
      <alignment horizontal="left" vertical="center" wrapText="1"/>
      <protection locked="0"/>
    </xf>
    <xf numFmtId="49" fontId="2" fillId="38" borderId="97" xfId="0" applyNumberFormat="1" applyFont="1" applyFill="1" applyBorder="1" applyAlignment="1" applyProtection="1">
      <alignment horizontal="left" vertical="center" wrapText="1"/>
      <protection locked="0"/>
    </xf>
    <xf numFmtId="49" fontId="2" fillId="38" borderId="237" xfId="0" applyNumberFormat="1" applyFont="1" applyFill="1" applyBorder="1" applyAlignment="1" applyProtection="1">
      <alignment horizontal="left" vertical="center" wrapText="1"/>
      <protection locked="0"/>
    </xf>
    <xf numFmtId="0" fontId="154" fillId="0" borderId="102" xfId="0" applyFont="1" applyFill="1" applyBorder="1" applyAlignment="1" applyProtection="1">
      <alignment horizontal="center" vertical="center" wrapText="1"/>
    </xf>
    <xf numFmtId="0" fontId="154" fillId="24" borderId="102" xfId="0" applyFont="1" applyFill="1" applyBorder="1" applyAlignment="1" applyProtection="1">
      <alignment horizontal="center" vertical="center" wrapText="1"/>
    </xf>
    <xf numFmtId="0" fontId="154" fillId="0" borderId="112" xfId="0" applyFont="1" applyFill="1" applyBorder="1" applyAlignment="1" applyProtection="1">
      <alignment horizontal="center" vertical="center" wrapText="1"/>
    </xf>
    <xf numFmtId="0" fontId="154" fillId="0" borderId="43" xfId="0" applyFont="1" applyFill="1" applyBorder="1" applyAlignment="1" applyProtection="1">
      <alignment horizontal="center" vertical="center" wrapText="1"/>
    </xf>
    <xf numFmtId="0" fontId="154" fillId="0" borderId="113" xfId="0" applyFont="1" applyFill="1" applyBorder="1" applyAlignment="1" applyProtection="1">
      <alignment horizontal="center" vertical="center" wrapText="1"/>
    </xf>
    <xf numFmtId="0" fontId="154" fillId="24" borderId="106" xfId="0" applyFont="1" applyFill="1" applyBorder="1" applyAlignment="1" applyProtection="1">
      <alignment horizontal="left" vertical="center" wrapText="1"/>
    </xf>
    <xf numFmtId="0" fontId="154" fillId="24" borderId="42" xfId="0" applyFont="1" applyFill="1" applyBorder="1" applyAlignment="1" applyProtection="1">
      <alignment horizontal="left" vertical="center" wrapText="1"/>
    </xf>
    <xf numFmtId="0" fontId="154" fillId="24" borderId="107" xfId="0" applyFont="1" applyFill="1" applyBorder="1" applyAlignment="1" applyProtection="1">
      <alignment horizontal="left" vertical="center" wrapText="1"/>
    </xf>
    <xf numFmtId="0" fontId="154" fillId="24" borderId="108" xfId="0" applyFont="1" applyFill="1" applyBorder="1" applyAlignment="1" applyProtection="1">
      <alignment horizontal="left" vertical="center" wrapText="1"/>
    </xf>
    <xf numFmtId="0" fontId="154" fillId="24" borderId="109" xfId="0" applyFont="1" applyFill="1" applyBorder="1" applyAlignment="1" applyProtection="1">
      <alignment horizontal="left" vertical="center" wrapText="1"/>
    </xf>
    <xf numFmtId="0" fontId="154" fillId="24" borderId="110" xfId="0" applyFont="1" applyFill="1" applyBorder="1" applyAlignment="1" applyProtection="1">
      <alignment horizontal="left" vertical="center" wrapText="1"/>
    </xf>
    <xf numFmtId="0" fontId="112" fillId="0" borderId="47" xfId="0" applyFont="1" applyBorder="1" applyAlignment="1" applyProtection="1">
      <alignment horizontal="right"/>
    </xf>
    <xf numFmtId="0" fontId="0" fillId="0" borderId="0" xfId="0" applyAlignment="1" applyProtection="1"/>
    <xf numFmtId="49" fontId="0" fillId="0" borderId="41" xfId="0" applyNumberFormat="1" applyBorder="1" applyAlignment="1" applyProtection="1">
      <alignment horizontal="center"/>
      <protection locked="0"/>
    </xf>
    <xf numFmtId="49" fontId="0" fillId="0" borderId="43" xfId="0" applyNumberFormat="1" applyBorder="1" applyAlignment="1" applyProtection="1">
      <alignment horizontal="center"/>
      <protection locked="0"/>
    </xf>
    <xf numFmtId="3" fontId="0" fillId="0" borderId="41" xfId="0" applyNumberFormat="1" applyBorder="1" applyAlignment="1" applyProtection="1">
      <alignment horizontal="center"/>
      <protection locked="0"/>
    </xf>
    <xf numFmtId="3" fontId="0" fillId="0" borderId="43" xfId="0" applyNumberFormat="1" applyBorder="1" applyAlignment="1" applyProtection="1">
      <alignment horizontal="center"/>
      <protection locked="0"/>
    </xf>
    <xf numFmtId="15" fontId="0" fillId="0" borderId="10" xfId="56" applyNumberFormat="1" applyFont="1" applyFill="1" applyBorder="1" applyAlignment="1" applyProtection="1">
      <alignment horizontal="center"/>
      <protection locked="0"/>
    </xf>
    <xf numFmtId="15" fontId="136" fillId="0" borderId="10" xfId="56" applyNumberFormat="1" applyFill="1" applyBorder="1" applyAlignment="1" applyProtection="1">
      <alignment horizontal="center"/>
      <protection locked="0"/>
    </xf>
    <xf numFmtId="49" fontId="148" fillId="0" borderId="10" xfId="0" applyNumberFormat="1" applyFont="1" applyFill="1" applyBorder="1" applyAlignment="1" applyProtection="1">
      <alignment horizontal="center"/>
      <protection locked="0"/>
    </xf>
    <xf numFmtId="49" fontId="0" fillId="0" borderId="42" xfId="0" applyNumberFormat="1" applyBorder="1" applyAlignment="1" applyProtection="1">
      <alignment horizontal="center"/>
      <protection locked="0"/>
    </xf>
    <xf numFmtId="164" fontId="15" fillId="32" borderId="10" xfId="56" applyFont="1" applyFill="1" applyBorder="1" applyAlignment="1" applyProtection="1">
      <alignment horizontal="center"/>
      <protection locked="0"/>
    </xf>
    <xf numFmtId="164" fontId="24" fillId="25" borderId="38" xfId="56" applyFont="1" applyFill="1" applyBorder="1" applyAlignment="1" applyProtection="1">
      <alignment horizontal="center"/>
    </xf>
    <xf numFmtId="164" fontId="1" fillId="0" borderId="38" xfId="56" applyFont="1" applyFill="1" applyBorder="1" applyAlignment="1" applyProtection="1">
      <alignment horizontal="right" vertical="top" wrapText="1"/>
    </xf>
    <xf numFmtId="0" fontId="0" fillId="0" borderId="38" xfId="0" applyBorder="1"/>
    <xf numFmtId="164" fontId="113" fillId="33" borderId="38" xfId="56" applyFont="1" applyFill="1" applyBorder="1" applyAlignment="1" applyProtection="1">
      <alignment horizontal="center" wrapText="1"/>
    </xf>
    <xf numFmtId="164" fontId="1" fillId="0" borderId="38" xfId="56" applyFont="1" applyFill="1" applyBorder="1" applyAlignment="1" applyProtection="1">
      <alignment horizontal="right" wrapText="1"/>
    </xf>
    <xf numFmtId="15" fontId="24" fillId="25" borderId="38" xfId="56" applyNumberFormat="1" applyFont="1" applyFill="1" applyBorder="1" applyAlignment="1" applyProtection="1">
      <alignment horizontal="center"/>
    </xf>
    <xf numFmtId="0" fontId="0" fillId="0" borderId="38" xfId="0" applyBorder="1" applyAlignment="1"/>
    <xf numFmtId="164" fontId="104" fillId="30" borderId="0" xfId="38" applyFont="1" applyFill="1" applyAlignment="1" applyProtection="1">
      <alignment horizontal="center" vertical="center"/>
    </xf>
    <xf numFmtId="164" fontId="33" fillId="25" borderId="0" xfId="49" applyFont="1" applyFill="1" applyAlignment="1" applyProtection="1">
      <alignment horizontal="center" vertical="center" wrapText="1"/>
    </xf>
    <xf numFmtId="173" fontId="24" fillId="25" borderId="38" xfId="56" applyNumberFormat="1" applyFont="1" applyFill="1" applyBorder="1" applyAlignment="1" applyProtection="1">
      <alignment horizontal="center" vertical="center"/>
    </xf>
    <xf numFmtId="164" fontId="1" fillId="0" borderId="38" xfId="56" applyFont="1" applyBorder="1" applyAlignment="1" applyProtection="1">
      <alignment horizontal="right"/>
    </xf>
    <xf numFmtId="164" fontId="20" fillId="0" borderId="0" xfId="49" applyFont="1" applyFill="1" applyAlignment="1" applyProtection="1">
      <alignment horizontal="right" vertical="center"/>
    </xf>
    <xf numFmtId="164" fontId="24" fillId="25" borderId="0" xfId="49" applyFont="1" applyFill="1" applyAlignment="1" applyProtection="1">
      <alignment horizontal="center" vertical="center" wrapText="1"/>
    </xf>
    <xf numFmtId="0" fontId="34" fillId="22" borderId="41" xfId="0" applyFont="1" applyFill="1" applyBorder="1" applyAlignment="1" applyProtection="1">
      <alignment horizontal="left" wrapText="1"/>
      <protection locked="0"/>
    </xf>
    <xf numFmtId="0" fontId="34" fillId="22" borderId="42" xfId="0" applyFont="1" applyFill="1" applyBorder="1" applyAlignment="1" applyProtection="1">
      <alignment horizontal="left" wrapText="1"/>
      <protection locked="0"/>
    </xf>
    <xf numFmtId="0" fontId="34" fillId="22" borderId="43" xfId="0" applyFont="1" applyFill="1" applyBorder="1" applyAlignment="1" applyProtection="1">
      <alignment horizontal="left" wrapText="1"/>
      <protection locked="0"/>
    </xf>
    <xf numFmtId="0" fontId="0" fillId="0" borderId="42" xfId="0" applyBorder="1" applyAlignment="1" applyProtection="1">
      <alignment horizontal="left" wrapText="1"/>
      <protection locked="0"/>
    </xf>
    <xf numFmtId="0" fontId="0" fillId="0" borderId="43" xfId="0" applyBorder="1" applyAlignment="1" applyProtection="1">
      <alignment horizontal="left" wrapText="1"/>
      <protection locked="0"/>
    </xf>
    <xf numFmtId="0" fontId="114" fillId="0" borderId="123" xfId="0" applyFont="1" applyFill="1" applyBorder="1" applyAlignment="1" applyProtection="1">
      <alignment horizontal="left" wrapText="1"/>
    </xf>
    <xf numFmtId="0" fontId="114" fillId="0" borderId="73" xfId="0" applyFont="1" applyFill="1" applyBorder="1" applyAlignment="1" applyProtection="1">
      <alignment horizontal="left" wrapText="1"/>
    </xf>
    <xf numFmtId="0" fontId="114" fillId="0" borderId="124" xfId="0" applyFont="1" applyFill="1" applyBorder="1" applyAlignment="1" applyProtection="1">
      <alignment horizontal="left" wrapText="1"/>
    </xf>
    <xf numFmtId="0" fontId="114" fillId="0" borderId="125" xfId="0" applyFont="1" applyFill="1" applyBorder="1" applyAlignment="1" applyProtection="1">
      <alignment horizontal="left" wrapText="1"/>
    </xf>
    <xf numFmtId="164" fontId="60" fillId="30" borderId="0" xfId="47" applyFont="1" applyFill="1" applyAlignment="1">
      <alignment horizontal="center" vertical="center"/>
    </xf>
    <xf numFmtId="164" fontId="14" fillId="0" borderId="0" xfId="0" applyNumberFormat="1" applyFont="1" applyAlignment="1" applyProtection="1">
      <alignment horizontal="center" wrapText="1"/>
    </xf>
    <xf numFmtId="164" fontId="28" fillId="0" borderId="0" xfId="0" applyNumberFormat="1" applyFont="1" applyAlignment="1" applyProtection="1">
      <alignment horizontal="right"/>
    </xf>
    <xf numFmtId="15" fontId="28" fillId="0" borderId="0" xfId="0" applyNumberFormat="1" applyFont="1" applyAlignment="1" applyProtection="1">
      <alignment horizontal="right"/>
    </xf>
    <xf numFmtId="164" fontId="14" fillId="0" borderId="0" xfId="0" applyNumberFormat="1" applyFont="1" applyAlignment="1" applyProtection="1">
      <alignment horizontal="center"/>
    </xf>
    <xf numFmtId="164" fontId="28" fillId="0" borderId="0" xfId="0" applyNumberFormat="1" applyFont="1" applyAlignment="1" applyProtection="1">
      <alignment horizontal="left"/>
    </xf>
    <xf numFmtId="164" fontId="15" fillId="33" borderId="0" xfId="56" applyFont="1" applyFill="1" applyBorder="1" applyAlignment="1" applyProtection="1">
      <alignment horizontal="center" wrapText="1"/>
    </xf>
    <xf numFmtId="0" fontId="110" fillId="0" borderId="0" xfId="0" applyFont="1" applyAlignment="1" applyProtection="1">
      <alignment horizontal="center"/>
    </xf>
    <xf numFmtId="164" fontId="109" fillId="0" borderId="103" xfId="0" applyNumberFormat="1" applyFont="1" applyBorder="1" applyAlignment="1" applyProtection="1">
      <alignment horizontal="center" vertical="center" wrapText="1"/>
    </xf>
    <xf numFmtId="164" fontId="109" fillId="0" borderId="104" xfId="0" applyNumberFormat="1" applyFont="1" applyBorder="1" applyAlignment="1" applyProtection="1">
      <alignment horizontal="center" vertical="center" wrapText="1"/>
    </xf>
    <xf numFmtId="164" fontId="109" fillId="0" borderId="105" xfId="0" applyNumberFormat="1" applyFont="1" applyBorder="1" applyAlignment="1" applyProtection="1">
      <alignment horizontal="center" vertical="center" wrapText="1"/>
    </xf>
    <xf numFmtId="0" fontId="0" fillId="0" borderId="126" xfId="0" applyBorder="1" applyAlignment="1" applyProtection="1">
      <alignment horizontal="center"/>
    </xf>
    <xf numFmtId="0" fontId="0" fillId="0" borderId="56" xfId="0" applyBorder="1" applyAlignment="1" applyProtection="1">
      <alignment horizontal="center"/>
    </xf>
    <xf numFmtId="0" fontId="30" fillId="22" borderId="41" xfId="0" applyFont="1" applyFill="1" applyBorder="1" applyAlignment="1" applyProtection="1">
      <alignment horizontal="left" wrapText="1"/>
      <protection locked="0"/>
    </xf>
    <xf numFmtId="164" fontId="15" fillId="33" borderId="0" xfId="56" applyFont="1" applyFill="1" applyBorder="1" applyAlignment="1" applyProtection="1">
      <alignment horizontal="center" vertical="center" wrapText="1"/>
    </xf>
    <xf numFmtId="164" fontId="14" fillId="0" borderId="0" xfId="0" applyNumberFormat="1" applyFont="1" applyAlignment="1">
      <alignment horizontal="center"/>
    </xf>
    <xf numFmtId="164" fontId="28" fillId="0" borderId="0" xfId="0" applyNumberFormat="1" applyFont="1" applyAlignment="1">
      <alignment horizontal="right"/>
    </xf>
    <xf numFmtId="0" fontId="34" fillId="22" borderId="0" xfId="0" applyFont="1" applyFill="1" applyBorder="1" applyAlignment="1" applyProtection="1">
      <alignment horizontal="left" vertical="top" wrapText="1"/>
      <protection locked="0"/>
    </xf>
    <xf numFmtId="0" fontId="34" fillId="22" borderId="41" xfId="0" applyFont="1" applyFill="1" applyBorder="1" applyAlignment="1" applyProtection="1">
      <alignment horizontal="left" vertical="top" wrapText="1"/>
      <protection locked="0"/>
    </xf>
    <xf numFmtId="0" fontId="34" fillId="22" borderId="42" xfId="0" applyFont="1" applyFill="1" applyBorder="1" applyAlignment="1" applyProtection="1">
      <alignment horizontal="left" vertical="top" wrapText="1"/>
      <protection locked="0"/>
    </xf>
    <xf numFmtId="0" fontId="34" fillId="22" borderId="43" xfId="0" applyFont="1" applyFill="1" applyBorder="1" applyAlignment="1" applyProtection="1">
      <alignment horizontal="left" vertical="top" wrapText="1"/>
      <protection locked="0"/>
    </xf>
    <xf numFmtId="164" fontId="35" fillId="0" borderId="0" xfId="0" applyNumberFormat="1" applyFont="1" applyAlignment="1">
      <alignment horizontal="left" vertical="center" wrapText="1"/>
    </xf>
    <xf numFmtId="0" fontId="14" fillId="0" borderId="0" xfId="0" applyFont="1" applyBorder="1" applyAlignment="1">
      <alignment horizontal="center"/>
    </xf>
    <xf numFmtId="164" fontId="28" fillId="0" borderId="0" xfId="0" applyNumberFormat="1" applyFont="1" applyAlignment="1">
      <alignment horizontal="left" vertical="center" wrapText="1"/>
    </xf>
    <xf numFmtId="0" fontId="34" fillId="22" borderId="41" xfId="0" applyFont="1" applyFill="1" applyBorder="1" applyAlignment="1" applyProtection="1">
      <alignment vertical="top" wrapText="1"/>
      <protection locked="0"/>
    </xf>
    <xf numFmtId="0" fontId="34" fillId="22" borderId="42" xfId="0" applyFont="1" applyFill="1" applyBorder="1" applyAlignment="1" applyProtection="1">
      <alignment vertical="top" wrapText="1"/>
      <protection locked="0"/>
    </xf>
    <xf numFmtId="0" fontId="34" fillId="22" borderId="43" xfId="0" applyFont="1" applyFill="1" applyBorder="1" applyAlignment="1" applyProtection="1">
      <alignment vertical="top" wrapText="1"/>
      <protection locked="0"/>
    </xf>
    <xf numFmtId="0" fontId="34" fillId="22" borderId="0" xfId="0" applyFont="1" applyFill="1" applyBorder="1" applyAlignment="1" applyProtection="1">
      <alignment horizontal="center" vertical="top" wrapText="1"/>
      <protection locked="0"/>
    </xf>
    <xf numFmtId="0" fontId="0" fillId="48" borderId="90" xfId="0" applyFill="1" applyBorder="1" applyAlignment="1">
      <alignment vertical="top"/>
    </xf>
    <xf numFmtId="0" fontId="0" fillId="0" borderId="72" xfId="0" applyBorder="1" applyAlignment="1">
      <alignment vertical="top"/>
    </xf>
    <xf numFmtId="0" fontId="0" fillId="0" borderId="87" xfId="0" applyBorder="1" applyAlignment="1">
      <alignment vertical="top"/>
    </xf>
    <xf numFmtId="0" fontId="30" fillId="22" borderId="41" xfId="0" applyFont="1" applyFill="1" applyBorder="1" applyAlignment="1" applyProtection="1">
      <alignment horizontal="left" vertical="center" wrapText="1"/>
      <protection locked="0"/>
    </xf>
    <xf numFmtId="0" fontId="30" fillId="22" borderId="42" xfId="0" applyFont="1" applyFill="1" applyBorder="1" applyAlignment="1" applyProtection="1">
      <alignment horizontal="left" vertical="center" wrapText="1"/>
      <protection locked="0"/>
    </xf>
    <xf numFmtId="0" fontId="30" fillId="22" borderId="43" xfId="0" applyFont="1" applyFill="1" applyBorder="1" applyAlignment="1" applyProtection="1">
      <alignment horizontal="left" vertical="center" wrapText="1"/>
      <protection locked="0"/>
    </xf>
    <xf numFmtId="0" fontId="34" fillId="22" borderId="41" xfId="0" applyFont="1" applyFill="1" applyBorder="1" applyAlignment="1" applyProtection="1">
      <alignment horizontal="left" vertical="center" wrapText="1"/>
      <protection locked="0"/>
    </xf>
    <xf numFmtId="0" fontId="34" fillId="22" borderId="42" xfId="0" applyFont="1" applyFill="1" applyBorder="1" applyAlignment="1" applyProtection="1">
      <alignment horizontal="left" vertical="center" wrapText="1"/>
      <protection locked="0"/>
    </xf>
    <xf numFmtId="0" fontId="34" fillId="22" borderId="43" xfId="0" applyFont="1" applyFill="1" applyBorder="1" applyAlignment="1" applyProtection="1">
      <alignment horizontal="left" vertical="center" wrapText="1"/>
      <protection locked="0"/>
    </xf>
    <xf numFmtId="0" fontId="0" fillId="49" borderId="90" xfId="0" applyFill="1" applyBorder="1" applyAlignment="1">
      <alignment vertical="top"/>
    </xf>
    <xf numFmtId="0" fontId="21" fillId="35" borderId="41" xfId="0" applyFont="1" applyFill="1" applyBorder="1" applyAlignment="1" applyProtection="1">
      <alignment vertical="center" wrapText="1"/>
    </xf>
    <xf numFmtId="0" fontId="21" fillId="35" borderId="42" xfId="0" applyFont="1" applyFill="1" applyBorder="1" applyAlignment="1" applyProtection="1">
      <alignment vertical="center" wrapText="1"/>
    </xf>
    <xf numFmtId="0" fontId="21" fillId="35" borderId="43" xfId="0" applyFont="1" applyFill="1" applyBorder="1" applyAlignment="1" applyProtection="1">
      <alignment vertical="center" wrapText="1"/>
    </xf>
    <xf numFmtId="9" fontId="1" fillId="0" borderId="41" xfId="61" applyFont="1" applyBorder="1" applyAlignment="1" applyProtection="1">
      <alignment horizontal="center" vertical="center" wrapText="1"/>
    </xf>
    <xf numFmtId="9" fontId="1" fillId="0" borderId="42" xfId="61" applyFont="1" applyBorder="1" applyAlignment="1" applyProtection="1">
      <alignment horizontal="center" vertical="center" wrapText="1"/>
    </xf>
    <xf numFmtId="9" fontId="1" fillId="0" borderId="43" xfId="61" applyFont="1" applyBorder="1" applyAlignment="1" applyProtection="1">
      <alignment horizontal="center" vertical="center" wrapText="1"/>
    </xf>
    <xf numFmtId="9" fontId="1" fillId="46" borderId="10" xfId="61" applyFont="1" applyFill="1" applyBorder="1" applyAlignment="1" applyProtection="1">
      <alignment horizontal="left" vertical="center" wrapText="1"/>
      <protection locked="0"/>
    </xf>
    <xf numFmtId="9" fontId="21" fillId="46" borderId="41" xfId="61" applyFont="1" applyFill="1" applyBorder="1" applyAlignment="1" applyProtection="1">
      <alignment horizontal="left" vertical="center" wrapText="1"/>
      <protection locked="0"/>
    </xf>
    <xf numFmtId="9" fontId="1" fillId="35" borderId="41" xfId="61" applyFont="1" applyFill="1" applyBorder="1" applyAlignment="1" applyProtection="1">
      <alignment horizontal="center" vertical="center" wrapText="1"/>
    </xf>
    <xf numFmtId="0" fontId="0" fillId="35" borderId="42" xfId="0" applyFill="1" applyBorder="1" applyAlignment="1">
      <alignment horizontal="center" vertical="center" wrapText="1"/>
    </xf>
    <xf numFmtId="0" fontId="0" fillId="35" borderId="43" xfId="0" applyFill="1" applyBorder="1" applyAlignment="1">
      <alignment horizontal="center" vertical="center" wrapText="1"/>
    </xf>
    <xf numFmtId="9" fontId="1" fillId="35" borderId="41" xfId="61" applyNumberFormat="1" applyFont="1" applyFill="1" applyBorder="1" applyAlignment="1" applyProtection="1">
      <alignment horizontal="center" vertical="center" wrapText="1"/>
    </xf>
    <xf numFmtId="9" fontId="1" fillId="35" borderId="42" xfId="61" applyNumberFormat="1" applyFont="1" applyFill="1" applyBorder="1" applyAlignment="1" applyProtection="1">
      <alignment horizontal="center" vertical="center" wrapText="1"/>
    </xf>
    <xf numFmtId="9" fontId="1" fillId="35" borderId="43" xfId="61" applyNumberFormat="1" applyFont="1" applyFill="1" applyBorder="1" applyAlignment="1" applyProtection="1">
      <alignment horizontal="center" vertical="center" wrapText="1"/>
    </xf>
    <xf numFmtId="9" fontId="28" fillId="0" borderId="41" xfId="61" applyFont="1" applyBorder="1" applyAlignment="1" applyProtection="1">
      <alignment horizontal="center" vertical="center" wrapText="1"/>
    </xf>
    <xf numFmtId="9" fontId="28" fillId="0" borderId="42" xfId="61" applyFont="1" applyBorder="1" applyAlignment="1" applyProtection="1">
      <alignment horizontal="center" vertical="center" wrapText="1"/>
    </xf>
    <xf numFmtId="9" fontId="28" fillId="0" borderId="43" xfId="61" applyFont="1" applyBorder="1" applyAlignment="1" applyProtection="1">
      <alignment horizontal="center" vertical="center" wrapText="1"/>
    </xf>
    <xf numFmtId="9" fontId="34" fillId="22" borderId="10" xfId="61" applyFont="1" applyFill="1" applyBorder="1" applyAlignment="1" applyProtection="1">
      <alignment horizontal="left" vertical="center" wrapText="1"/>
      <protection locked="0"/>
    </xf>
    <xf numFmtId="164" fontId="60" fillId="30" borderId="0" xfId="47" applyFont="1" applyFill="1" applyAlignment="1" applyProtection="1">
      <alignment horizontal="center" vertical="center"/>
    </xf>
    <xf numFmtId="0" fontId="34" fillId="0" borderId="94" xfId="0" applyFont="1" applyBorder="1" applyAlignment="1" applyProtection="1">
      <alignment horizontal="left" vertical="center"/>
    </xf>
    <xf numFmtId="164" fontId="33" fillId="0" borderId="0" xfId="0" applyNumberFormat="1" applyFont="1" applyAlignment="1" applyProtection="1">
      <alignment horizontal="center"/>
    </xf>
    <xf numFmtId="164" fontId="15" fillId="33" borderId="0" xfId="57" applyFont="1" applyFill="1" applyBorder="1" applyAlignment="1" applyProtection="1">
      <alignment horizontal="center"/>
    </xf>
    <xf numFmtId="164" fontId="110" fillId="0" borderId="0" xfId="0" applyNumberFormat="1" applyFont="1" applyAlignment="1" applyProtection="1">
      <alignment horizontal="center"/>
    </xf>
    <xf numFmtId="0" fontId="0" fillId="0" borderId="0" xfId="0" applyAlignment="1">
      <alignment horizontal="center"/>
    </xf>
    <xf numFmtId="0" fontId="20" fillId="22" borderId="41" xfId="0" applyFont="1" applyFill="1" applyBorder="1" applyAlignment="1" applyProtection="1">
      <alignment horizontal="left" vertical="top" wrapText="1"/>
      <protection locked="0"/>
    </xf>
    <xf numFmtId="0" fontId="20" fillId="0" borderId="42" xfId="0" applyFont="1" applyBorder="1" applyAlignment="1">
      <alignment horizontal="left" vertical="top" wrapText="1"/>
    </xf>
    <xf numFmtId="0" fontId="20" fillId="0" borderId="43" xfId="0" applyFont="1" applyBorder="1" applyAlignment="1">
      <alignment horizontal="left" vertical="top" wrapText="1"/>
    </xf>
    <xf numFmtId="0" fontId="33" fillId="0" borderId="97" xfId="0" applyFont="1" applyBorder="1" applyAlignment="1" applyProtection="1">
      <alignment horizontal="center"/>
    </xf>
    <xf numFmtId="0" fontId="34" fillId="0" borderId="10" xfId="0" applyFont="1" applyBorder="1" applyAlignment="1" applyProtection="1">
      <alignment horizontal="center" vertical="center" wrapText="1"/>
    </xf>
    <xf numFmtId="9" fontId="1" fillId="0" borderId="41" xfId="61" applyNumberFormat="1" applyFont="1" applyBorder="1" applyAlignment="1" applyProtection="1">
      <alignment horizontal="center" vertical="center" wrapText="1"/>
    </xf>
    <xf numFmtId="9" fontId="1" fillId="0" borderId="42" xfId="61" applyNumberFormat="1" applyFont="1" applyBorder="1" applyAlignment="1" applyProtection="1">
      <alignment horizontal="center" vertical="center" wrapText="1"/>
    </xf>
    <xf numFmtId="9" fontId="1" fillId="0" borderId="43" xfId="61" applyNumberFormat="1" applyFont="1" applyBorder="1" applyAlignment="1" applyProtection="1">
      <alignment horizontal="center" vertical="center" wrapText="1"/>
    </xf>
    <xf numFmtId="0" fontId="21" fillId="35" borderId="41" xfId="0" applyFont="1" applyFill="1" applyBorder="1" applyAlignment="1" applyProtection="1">
      <alignment horizontal="left" vertical="center" wrapText="1"/>
    </xf>
    <xf numFmtId="0" fontId="21" fillId="35" borderId="42" xfId="0" applyFont="1" applyFill="1" applyBorder="1" applyAlignment="1" applyProtection="1">
      <alignment horizontal="left" vertical="center" wrapText="1"/>
    </xf>
    <xf numFmtId="0" fontId="21" fillId="35" borderId="43" xfId="0" applyFont="1" applyFill="1" applyBorder="1" applyAlignment="1" applyProtection="1">
      <alignment horizontal="left" vertical="center" wrapText="1"/>
    </xf>
    <xf numFmtId="9" fontId="21" fillId="46" borderId="10" xfId="61" applyFont="1" applyFill="1" applyBorder="1" applyAlignment="1" applyProtection="1">
      <alignment horizontal="left" vertical="center" wrapText="1"/>
      <protection locked="0"/>
    </xf>
    <xf numFmtId="0" fontId="34" fillId="20" borderId="0" xfId="0" applyFont="1" applyFill="1" applyAlignment="1" applyProtection="1">
      <alignment horizontal="center" vertical="center" wrapText="1"/>
    </xf>
    <xf numFmtId="0" fontId="142" fillId="20" borderId="41" xfId="0" applyFont="1" applyFill="1" applyBorder="1" applyAlignment="1" applyProtection="1">
      <alignment vertical="center" wrapText="1"/>
    </xf>
    <xf numFmtId="0" fontId="142" fillId="20" borderId="42" xfId="0" applyFont="1" applyFill="1" applyBorder="1" applyAlignment="1" applyProtection="1">
      <alignment vertical="center" wrapText="1"/>
    </xf>
    <xf numFmtId="0" fontId="142" fillId="20" borderId="43" xfId="0" applyFont="1" applyFill="1" applyBorder="1" applyAlignment="1" applyProtection="1">
      <alignment vertical="center" wrapText="1"/>
    </xf>
    <xf numFmtId="9" fontId="28" fillId="41" borderId="41" xfId="61" applyFont="1" applyFill="1" applyBorder="1" applyAlignment="1" applyProtection="1">
      <alignment horizontal="center" vertical="center" wrapText="1"/>
    </xf>
    <xf numFmtId="9" fontId="28" fillId="41" borderId="42" xfId="61" applyFont="1" applyFill="1" applyBorder="1" applyAlignment="1" applyProtection="1">
      <alignment horizontal="center" vertical="center" wrapText="1"/>
    </xf>
    <xf numFmtId="9" fontId="28" fillId="41" borderId="43" xfId="61" applyFont="1" applyFill="1" applyBorder="1" applyAlignment="1" applyProtection="1">
      <alignment horizontal="center" vertical="center" wrapText="1"/>
    </xf>
    <xf numFmtId="0" fontId="34" fillId="20" borderId="0" xfId="0" applyFont="1" applyFill="1" applyAlignment="1" applyProtection="1">
      <alignment horizontal="left"/>
      <protection locked="0"/>
    </xf>
    <xf numFmtId="0" fontId="34" fillId="20" borderId="39" xfId="0" applyFont="1" applyFill="1" applyBorder="1" applyAlignment="1" applyProtection="1">
      <alignment horizontal="left"/>
      <protection locked="0"/>
    </xf>
    <xf numFmtId="0" fontId="34" fillId="20" borderId="127"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0" fontId="34" fillId="20" borderId="94" xfId="0" applyFont="1" applyFill="1" applyBorder="1" applyAlignment="1" applyProtection="1">
      <alignment horizontal="left"/>
    </xf>
    <xf numFmtId="0" fontId="34" fillId="20" borderId="94" xfId="0" applyFont="1" applyFill="1" applyBorder="1" applyAlignment="1" applyProtection="1">
      <alignment horizontal="left" vertical="center" wrapText="1"/>
    </xf>
    <xf numFmtId="0" fontId="34" fillId="20" borderId="0" xfId="0" applyFont="1" applyFill="1" applyBorder="1" applyAlignment="1" applyProtection="1">
      <alignment horizontal="left"/>
    </xf>
    <xf numFmtId="0" fontId="0" fillId="35" borderId="42" xfId="0" applyFill="1" applyBorder="1" applyAlignment="1">
      <alignment vertical="center" wrapText="1"/>
    </xf>
    <xf numFmtId="0" fontId="0" fillId="35" borderId="43" xfId="0" applyFill="1" applyBorder="1" applyAlignment="1">
      <alignment vertical="center" wrapText="1"/>
    </xf>
    <xf numFmtId="0" fontId="0" fillId="0" borderId="42" xfId="0" applyBorder="1" applyAlignment="1">
      <alignment horizontal="left" vertical="top" wrapText="1"/>
    </xf>
    <xf numFmtId="0" fontId="0" fillId="0" borderId="43" xfId="0" applyBorder="1" applyAlignment="1">
      <alignment horizontal="left" vertical="top" wrapText="1"/>
    </xf>
    <xf numFmtId="0" fontId="141" fillId="0" borderId="41" xfId="0" applyFont="1" applyBorder="1" applyAlignment="1" applyProtection="1">
      <alignment vertical="center" wrapText="1"/>
    </xf>
    <xf numFmtId="0" fontId="141" fillId="0" borderId="42" xfId="0" applyFont="1" applyBorder="1" applyAlignment="1" applyProtection="1">
      <alignment vertical="center" wrapText="1"/>
    </xf>
    <xf numFmtId="0" fontId="141" fillId="0" borderId="43" xfId="0" applyFont="1" applyBorder="1" applyAlignment="1" applyProtection="1">
      <alignment vertical="center" wrapText="1"/>
    </xf>
    <xf numFmtId="9" fontId="138" fillId="31" borderId="41" xfId="61" applyFont="1" applyFill="1" applyBorder="1" applyAlignment="1" applyProtection="1">
      <alignment horizontal="center" vertical="center" wrapText="1"/>
    </xf>
    <xf numFmtId="9" fontId="138" fillId="31" borderId="43" xfId="61" applyFont="1" applyFill="1" applyBorder="1" applyAlignment="1" applyProtection="1">
      <alignment horizontal="center" vertical="center" wrapText="1"/>
    </xf>
    <xf numFmtId="9" fontId="139" fillId="34" borderId="41" xfId="61" applyFont="1" applyFill="1" applyBorder="1" applyAlignment="1" applyProtection="1">
      <alignment horizontal="center" vertical="center" wrapText="1"/>
    </xf>
    <xf numFmtId="9" fontId="139" fillId="34" borderId="43" xfId="61" applyFont="1" applyFill="1" applyBorder="1" applyAlignment="1" applyProtection="1">
      <alignment horizontal="center" vertical="center" wrapText="1"/>
    </xf>
    <xf numFmtId="0" fontId="141" fillId="0" borderId="10" xfId="0" applyFont="1" applyBorder="1" applyAlignment="1" applyProtection="1">
      <alignment horizontal="center" vertical="center" wrapText="1"/>
    </xf>
    <xf numFmtId="49" fontId="141" fillId="0" borderId="41" xfId="0" applyNumberFormat="1" applyFont="1" applyBorder="1" applyAlignment="1" applyProtection="1">
      <alignment vertical="center" wrapText="1"/>
    </xf>
    <xf numFmtId="49" fontId="141" fillId="0" borderId="42" xfId="0" applyNumberFormat="1" applyFont="1" applyBorder="1" applyAlignment="1" applyProtection="1">
      <alignment vertical="center" wrapText="1"/>
    </xf>
    <xf numFmtId="49" fontId="141" fillId="0" borderId="43" xfId="0" applyNumberFormat="1" applyFont="1" applyBorder="1" applyAlignment="1" applyProtection="1">
      <alignment vertical="center" wrapText="1"/>
    </xf>
    <xf numFmtId="0" fontId="34" fillId="0" borderId="41" xfId="0" applyFont="1" applyBorder="1" applyAlignment="1" applyProtection="1">
      <alignment horizontal="center" vertical="center"/>
    </xf>
    <xf numFmtId="0" fontId="34" fillId="0" borderId="42" xfId="0" applyFont="1" applyBorder="1" applyAlignment="1" applyProtection="1">
      <alignment horizontal="center" vertical="center"/>
    </xf>
    <xf numFmtId="0" fontId="34" fillId="0" borderId="43" xfId="0" applyFont="1" applyBorder="1" applyAlignment="1" applyProtection="1">
      <alignment horizontal="center" vertical="center"/>
    </xf>
    <xf numFmtId="9" fontId="28" fillId="0" borderId="41" xfId="61" applyFont="1" applyFill="1" applyBorder="1" applyAlignment="1" applyProtection="1">
      <alignment horizontal="center" vertical="center" wrapText="1"/>
    </xf>
    <xf numFmtId="9" fontId="28" fillId="0" borderId="42" xfId="61" applyFont="1" applyFill="1" applyBorder="1" applyAlignment="1" applyProtection="1">
      <alignment horizontal="center" vertical="center" wrapText="1"/>
    </xf>
    <xf numFmtId="9" fontId="28" fillId="0" borderId="43" xfId="61" applyFont="1" applyFill="1" applyBorder="1" applyAlignment="1" applyProtection="1">
      <alignment horizontal="center" vertical="center" wrapText="1"/>
    </xf>
    <xf numFmtId="9" fontId="155" fillId="31" borderId="41" xfId="61" applyFont="1" applyFill="1" applyBorder="1" applyAlignment="1" applyProtection="1">
      <alignment horizontal="center" vertical="center" wrapText="1"/>
    </xf>
    <xf numFmtId="9" fontId="155" fillId="31" borderId="43" xfId="61" applyFont="1" applyFill="1" applyBorder="1" applyAlignment="1" applyProtection="1">
      <alignment horizontal="center" vertical="center" wrapText="1"/>
    </xf>
    <xf numFmtId="9" fontId="36" fillId="34" borderId="41" xfId="61" applyFont="1" applyFill="1" applyBorder="1" applyAlignment="1" applyProtection="1">
      <alignment horizontal="center" vertical="center" wrapText="1"/>
    </xf>
    <xf numFmtId="9" fontId="36" fillId="34" borderId="43" xfId="61" applyFont="1" applyFill="1" applyBorder="1" applyAlignment="1" applyProtection="1">
      <alignment horizontal="center" vertical="center" wrapText="1"/>
    </xf>
    <xf numFmtId="0" fontId="1" fillId="35" borderId="10" xfId="0" applyFont="1" applyFill="1" applyBorder="1" applyAlignment="1" applyProtection="1">
      <alignment vertical="center" wrapText="1"/>
    </xf>
    <xf numFmtId="0" fontId="1" fillId="35" borderId="41" xfId="0" applyFont="1" applyFill="1" applyBorder="1" applyAlignment="1" applyProtection="1">
      <alignment vertical="center" wrapText="1"/>
    </xf>
    <xf numFmtId="0" fontId="1" fillId="35" borderId="42" xfId="0" applyFont="1" applyFill="1" applyBorder="1" applyAlignment="1" applyProtection="1">
      <alignment vertical="center" wrapText="1"/>
    </xf>
    <xf numFmtId="0" fontId="1" fillId="35" borderId="43" xfId="0" applyFont="1" applyFill="1" applyBorder="1" applyAlignment="1" applyProtection="1">
      <alignment vertical="center" wrapText="1"/>
    </xf>
    <xf numFmtId="9" fontId="21" fillId="46" borderId="42" xfId="61" applyFont="1" applyFill="1" applyBorder="1" applyAlignment="1" applyProtection="1">
      <alignment horizontal="left" vertical="center" wrapText="1"/>
      <protection locked="0"/>
    </xf>
    <xf numFmtId="9" fontId="21" fillId="46" borderId="43" xfId="61" applyFont="1" applyFill="1" applyBorder="1" applyAlignment="1" applyProtection="1">
      <alignment horizontal="left" vertical="center" wrapText="1"/>
      <protection locked="0"/>
    </xf>
    <xf numFmtId="0" fontId="0" fillId="35" borderId="41" xfId="0" applyFill="1" applyBorder="1" applyAlignment="1">
      <alignment horizontal="left" vertical="center" wrapText="1"/>
    </xf>
    <xf numFmtId="0" fontId="0" fillId="35" borderId="42" xfId="0" applyFill="1" applyBorder="1" applyAlignment="1">
      <alignment horizontal="left" vertical="center" wrapText="1"/>
    </xf>
    <xf numFmtId="0" fontId="0" fillId="35" borderId="43" xfId="0" applyFill="1" applyBorder="1" applyAlignment="1">
      <alignment horizontal="left" vertical="center" wrapText="1"/>
    </xf>
    <xf numFmtId="9" fontId="0" fillId="46" borderId="10" xfId="61" applyFont="1" applyFill="1" applyBorder="1" applyAlignment="1" applyProtection="1">
      <alignment horizontal="left" vertical="center" wrapText="1"/>
      <protection locked="0"/>
    </xf>
    <xf numFmtId="0" fontId="2" fillId="22" borderId="128" xfId="0" applyFont="1" applyFill="1" applyBorder="1" applyAlignment="1" applyProtection="1">
      <alignment horizontal="center" vertical="top" wrapText="1"/>
      <protection locked="0"/>
    </xf>
    <xf numFmtId="0" fontId="2" fillId="22" borderId="129" xfId="0" applyFont="1" applyFill="1" applyBorder="1" applyAlignment="1" applyProtection="1">
      <alignment horizontal="center" vertical="top" wrapText="1"/>
      <protection locked="0"/>
    </xf>
    <xf numFmtId="0" fontId="2" fillId="22" borderId="130" xfId="0" applyFont="1" applyFill="1" applyBorder="1" applyAlignment="1" applyProtection="1">
      <alignment horizontal="center" vertical="top" wrapText="1"/>
      <protection locked="0"/>
    </xf>
    <xf numFmtId="0" fontId="79" fillId="0" borderId="131" xfId="0" applyNumberFormat="1" applyFont="1" applyFill="1" applyBorder="1" applyAlignment="1" applyProtection="1">
      <alignment horizontal="left" vertical="top" wrapText="1"/>
    </xf>
    <xf numFmtId="0" fontId="79" fillId="0" borderId="132" xfId="0" applyNumberFormat="1" applyFont="1" applyFill="1" applyBorder="1" applyAlignment="1" applyProtection="1">
      <alignment horizontal="left" vertical="top" wrapText="1"/>
    </xf>
    <xf numFmtId="0" fontId="79" fillId="0" borderId="133" xfId="0" applyNumberFormat="1" applyFont="1" applyFill="1" applyBorder="1" applyAlignment="1" applyProtection="1">
      <alignment horizontal="left" vertical="top" wrapText="1"/>
    </xf>
    <xf numFmtId="49" fontId="2" fillId="26" borderId="134" xfId="0" applyNumberFormat="1" applyFont="1" applyFill="1" applyBorder="1" applyAlignment="1" applyProtection="1">
      <alignment horizontal="center" vertical="center"/>
      <protection locked="0"/>
    </xf>
    <xf numFmtId="49" fontId="2" fillId="26" borderId="135" xfId="0" applyNumberFormat="1" applyFont="1" applyFill="1" applyBorder="1" applyAlignment="1" applyProtection="1">
      <alignment horizontal="center" vertical="center"/>
      <protection locked="0"/>
    </xf>
    <xf numFmtId="49" fontId="2" fillId="26" borderId="136" xfId="0" applyNumberFormat="1" applyFont="1" applyFill="1" applyBorder="1" applyAlignment="1" applyProtection="1">
      <alignment horizontal="center" vertical="center"/>
      <protection locked="0"/>
    </xf>
    <xf numFmtId="0" fontId="79" fillId="0" borderId="0" xfId="0" applyNumberFormat="1" applyFont="1" applyFill="1" applyBorder="1" applyAlignment="1" applyProtection="1">
      <alignment horizontal="left" vertical="top" wrapText="1"/>
    </xf>
    <xf numFmtId="0" fontId="79" fillId="0" borderId="137" xfId="0" applyNumberFormat="1" applyFont="1" applyFill="1" applyBorder="1" applyAlignment="1" applyProtection="1">
      <alignment horizontal="left" vertical="top" wrapText="1"/>
    </xf>
    <xf numFmtId="0" fontId="120" fillId="25" borderId="153" xfId="0" applyFont="1" applyFill="1" applyBorder="1" applyAlignment="1" applyProtection="1">
      <alignment horizontal="center" vertical="center"/>
    </xf>
    <xf numFmtId="0" fontId="120" fillId="25" borderId="154" xfId="0" applyFont="1" applyFill="1" applyBorder="1" applyAlignment="1" applyProtection="1">
      <alignment horizontal="center" vertical="center"/>
    </xf>
    <xf numFmtId="0" fontId="0" fillId="0" borderId="154" xfId="0" applyBorder="1" applyAlignment="1">
      <alignment horizontal="center" vertical="center"/>
    </xf>
    <xf numFmtId="0" fontId="0" fillId="0" borderId="155" xfId="0" applyBorder="1" applyAlignment="1">
      <alignment horizontal="center" vertical="center"/>
    </xf>
    <xf numFmtId="0" fontId="120" fillId="25" borderId="156" xfId="0" applyFont="1" applyFill="1" applyBorder="1" applyAlignment="1" applyProtection="1">
      <alignment horizontal="center" vertical="center"/>
    </xf>
    <xf numFmtId="0" fontId="120" fillId="25" borderId="157" xfId="0" applyFont="1" applyFill="1" applyBorder="1" applyAlignment="1" applyProtection="1">
      <alignment horizontal="center" vertical="center"/>
    </xf>
    <xf numFmtId="0" fontId="120" fillId="25" borderId="158" xfId="0" applyFont="1" applyFill="1" applyBorder="1" applyAlignment="1" applyProtection="1">
      <alignment horizontal="center" vertical="center"/>
    </xf>
    <xf numFmtId="0" fontId="2" fillId="25" borderId="161" xfId="0" applyFont="1" applyFill="1" applyBorder="1" applyAlignment="1" applyProtection="1">
      <alignment horizontal="left" vertical="top" wrapText="1"/>
      <protection locked="0"/>
    </xf>
    <xf numFmtId="0" fontId="2" fillId="25" borderId="162" xfId="0" applyFont="1" applyFill="1" applyBorder="1" applyAlignment="1" applyProtection="1">
      <alignment horizontal="left" vertical="top" wrapText="1"/>
      <protection locked="0"/>
    </xf>
    <xf numFmtId="0" fontId="2" fillId="25" borderId="163" xfId="0" applyFont="1" applyFill="1" applyBorder="1" applyAlignment="1" applyProtection="1">
      <alignment horizontal="left" vertical="top" wrapText="1"/>
      <protection locked="0"/>
    </xf>
    <xf numFmtId="0" fontId="79" fillId="0" borderId="164" xfId="0" applyNumberFormat="1" applyFont="1" applyFill="1" applyBorder="1" applyAlignment="1" applyProtection="1">
      <alignment horizontal="left" vertical="top" wrapText="1"/>
    </xf>
    <xf numFmtId="0" fontId="79" fillId="0" borderId="165" xfId="0" applyNumberFormat="1" applyFont="1" applyFill="1" applyBorder="1" applyAlignment="1" applyProtection="1">
      <alignment horizontal="left" vertical="top" wrapText="1"/>
    </xf>
    <xf numFmtId="0" fontId="79" fillId="0" borderId="166" xfId="0" applyNumberFormat="1" applyFont="1" applyFill="1" applyBorder="1" applyAlignment="1" applyProtection="1">
      <alignment horizontal="left" vertical="top" wrapText="1"/>
    </xf>
    <xf numFmtId="0" fontId="79" fillId="0" borderId="167" xfId="0" applyNumberFormat="1" applyFont="1" applyFill="1" applyBorder="1" applyAlignment="1" applyProtection="1">
      <alignment horizontal="left" vertical="top" wrapText="1"/>
    </xf>
    <xf numFmtId="0" fontId="2" fillId="25" borderId="168" xfId="0" applyFont="1" applyFill="1" applyBorder="1" applyAlignment="1" applyProtection="1">
      <alignment horizontal="left" vertical="top" wrapText="1"/>
      <protection locked="0"/>
    </xf>
    <xf numFmtId="0" fontId="2" fillId="25" borderId="169" xfId="0" applyFont="1" applyFill="1" applyBorder="1" applyAlignment="1" applyProtection="1">
      <alignment horizontal="left" vertical="top" wrapText="1"/>
      <protection locked="0"/>
    </xf>
    <xf numFmtId="0" fontId="2" fillId="25" borderId="170" xfId="0" applyFont="1" applyFill="1" applyBorder="1" applyAlignment="1" applyProtection="1">
      <alignment horizontal="left" vertical="top" wrapText="1"/>
      <protection locked="0"/>
    </xf>
    <xf numFmtId="9" fontId="2" fillId="0" borderId="159" xfId="61" applyNumberFormat="1" applyFont="1" applyFill="1" applyBorder="1" applyAlignment="1" applyProtection="1">
      <alignment horizontal="left" vertical="center" wrapText="1"/>
    </xf>
    <xf numFmtId="0" fontId="2" fillId="0" borderId="135" xfId="61" applyNumberFormat="1" applyFont="1" applyFill="1" applyBorder="1" applyAlignment="1" applyProtection="1">
      <alignment horizontal="left" vertical="center" wrapText="1"/>
    </xf>
    <xf numFmtId="0" fontId="2" fillId="0" borderId="160" xfId="61" applyNumberFormat="1" applyFont="1" applyFill="1" applyBorder="1" applyAlignment="1" applyProtection="1">
      <alignment horizontal="left" vertical="center" wrapText="1"/>
    </xf>
    <xf numFmtId="0" fontId="126" fillId="0" borderId="0" xfId="0" applyFont="1" applyBorder="1" applyAlignment="1" applyProtection="1">
      <alignment horizontal="center"/>
    </xf>
    <xf numFmtId="0" fontId="110" fillId="0" borderId="0" xfId="0" applyFont="1" applyBorder="1" applyAlignment="1" applyProtection="1">
      <alignment horizontal="center"/>
    </xf>
    <xf numFmtId="0" fontId="78" fillId="19" borderId="12" xfId="0" applyFont="1" applyFill="1" applyBorder="1" applyAlignment="1" applyProtection="1">
      <alignment horizontal="center" vertical="center"/>
    </xf>
    <xf numFmtId="0" fontId="59" fillId="26" borderId="141" xfId="0" applyFont="1" applyFill="1" applyBorder="1" applyAlignment="1" applyProtection="1">
      <alignment horizontal="center" vertical="center"/>
    </xf>
    <xf numFmtId="0" fontId="59" fillId="26" borderId="142" xfId="0" applyFont="1" applyFill="1" applyBorder="1" applyAlignment="1" applyProtection="1">
      <alignment horizontal="center" vertical="center"/>
    </xf>
    <xf numFmtId="0" fontId="59" fillId="26" borderId="143" xfId="0" applyFont="1" applyFill="1" applyBorder="1" applyAlignment="1" applyProtection="1">
      <alignment horizontal="center" vertical="center"/>
    </xf>
    <xf numFmtId="0" fontId="79" fillId="0" borderId="14" xfId="0" applyNumberFormat="1" applyFont="1" applyFill="1" applyBorder="1" applyAlignment="1" applyProtection="1">
      <alignment horizontal="left" vertical="top" wrapText="1"/>
    </xf>
    <xf numFmtId="0" fontId="79" fillId="0" borderId="144" xfId="0" applyNumberFormat="1" applyFont="1" applyFill="1" applyBorder="1" applyAlignment="1" applyProtection="1">
      <alignment horizontal="left" vertical="top" wrapText="1"/>
    </xf>
    <xf numFmtId="0" fontId="79" fillId="0" borderId="145" xfId="0" applyNumberFormat="1" applyFont="1" applyFill="1" applyBorder="1" applyAlignment="1" applyProtection="1">
      <alignment horizontal="left" vertical="top" wrapText="1"/>
    </xf>
    <xf numFmtId="0" fontId="79" fillId="0" borderId="146" xfId="0" applyNumberFormat="1" applyFont="1" applyFill="1" applyBorder="1" applyAlignment="1" applyProtection="1">
      <alignment horizontal="left" vertical="top" wrapText="1"/>
    </xf>
    <xf numFmtId="0" fontId="79" fillId="0" borderId="147" xfId="0" applyNumberFormat="1" applyFont="1" applyFill="1" applyBorder="1" applyAlignment="1" applyProtection="1">
      <alignment horizontal="left" vertical="top" wrapText="1"/>
    </xf>
    <xf numFmtId="49" fontId="2" fillId="26" borderId="148" xfId="0" applyNumberFormat="1" applyFont="1" applyFill="1" applyBorder="1" applyAlignment="1" applyProtection="1">
      <alignment horizontal="center" vertical="center"/>
      <protection locked="0"/>
    </xf>
    <xf numFmtId="49" fontId="2" fillId="26" borderId="14" xfId="0" applyNumberFormat="1" applyFont="1" applyFill="1" applyBorder="1" applyAlignment="1" applyProtection="1">
      <alignment horizontal="center" vertical="center"/>
      <protection locked="0"/>
    </xf>
    <xf numFmtId="49" fontId="2" fillId="26" borderId="144" xfId="0" applyNumberFormat="1" applyFont="1" applyFill="1" applyBorder="1" applyAlignment="1" applyProtection="1">
      <alignment horizontal="center" vertical="center"/>
      <protection locked="0"/>
    </xf>
    <xf numFmtId="0" fontId="77" fillId="0" borderId="0" xfId="0" applyFont="1" applyFill="1" applyBorder="1" applyAlignment="1" applyProtection="1">
      <alignment horizontal="center"/>
    </xf>
    <xf numFmtId="0" fontId="77" fillId="0" borderId="149" xfId="0" applyFont="1" applyFill="1" applyBorder="1" applyAlignment="1" applyProtection="1">
      <alignment horizontal="center"/>
    </xf>
    <xf numFmtId="49" fontId="2" fillId="26" borderId="150" xfId="0" applyNumberFormat="1" applyFont="1" applyFill="1" applyBorder="1" applyAlignment="1" applyProtection="1">
      <alignment horizontal="center" vertical="center"/>
      <protection locked="0"/>
    </xf>
    <xf numFmtId="49" fontId="2" fillId="26" borderId="151" xfId="0" applyNumberFormat="1" applyFont="1" applyFill="1" applyBorder="1" applyAlignment="1" applyProtection="1">
      <alignment horizontal="center" vertical="center"/>
      <protection locked="0"/>
    </xf>
    <xf numFmtId="49" fontId="2" fillId="26" borderId="152" xfId="0" applyNumberFormat="1" applyFont="1" applyFill="1" applyBorder="1" applyAlignment="1" applyProtection="1">
      <alignment horizontal="center" vertical="center"/>
      <protection locked="0"/>
    </xf>
    <xf numFmtId="0" fontId="77" fillId="0" borderId="171" xfId="0" applyFont="1" applyFill="1" applyBorder="1" applyAlignment="1" applyProtection="1">
      <alignment horizontal="center"/>
    </xf>
    <xf numFmtId="0" fontId="2" fillId="25" borderId="172" xfId="0" applyFont="1" applyFill="1" applyBorder="1" applyAlignment="1" applyProtection="1">
      <alignment horizontal="left" vertical="top" wrapText="1"/>
      <protection locked="0"/>
    </xf>
    <xf numFmtId="0" fontId="2" fillId="25" borderId="173" xfId="0" applyFont="1" applyFill="1" applyBorder="1" applyAlignment="1" applyProtection="1">
      <alignment horizontal="left" vertical="top" wrapText="1"/>
      <protection locked="0"/>
    </xf>
    <xf numFmtId="0" fontId="2" fillId="25" borderId="174" xfId="0" applyFont="1" applyFill="1" applyBorder="1" applyAlignment="1" applyProtection="1">
      <alignment horizontal="left" vertical="top" wrapText="1"/>
      <protection locked="0"/>
    </xf>
    <xf numFmtId="0" fontId="2" fillId="22" borderId="175" xfId="0" applyFont="1" applyFill="1" applyBorder="1" applyAlignment="1" applyProtection="1">
      <alignment horizontal="center" vertical="top" wrapText="1"/>
      <protection locked="0"/>
    </xf>
    <xf numFmtId="0" fontId="2" fillId="22" borderId="176" xfId="0" applyFont="1" applyFill="1" applyBorder="1" applyAlignment="1" applyProtection="1">
      <alignment horizontal="center" vertical="top" wrapText="1"/>
      <protection locked="0"/>
    </xf>
    <xf numFmtId="0" fontId="2" fillId="22" borderId="177" xfId="0" applyFont="1" applyFill="1" applyBorder="1" applyAlignment="1" applyProtection="1">
      <alignment horizontal="center" vertical="top" wrapText="1"/>
      <protection locked="0"/>
    </xf>
    <xf numFmtId="0" fontId="2" fillId="0" borderId="159" xfId="61" applyNumberFormat="1" applyFont="1" applyFill="1" applyBorder="1" applyAlignment="1" applyProtection="1">
      <alignment horizontal="left" vertical="center" wrapText="1"/>
    </xf>
    <xf numFmtId="0" fontId="79" fillId="0" borderId="178" xfId="0" applyNumberFormat="1" applyFont="1" applyFill="1" applyBorder="1" applyAlignment="1" applyProtection="1">
      <alignment horizontal="left" vertical="top" wrapText="1"/>
    </xf>
    <xf numFmtId="0" fontId="79" fillId="0" borderId="179" xfId="0" applyNumberFormat="1" applyFont="1" applyFill="1" applyBorder="1" applyAlignment="1" applyProtection="1">
      <alignment horizontal="left" vertical="top" wrapText="1"/>
    </xf>
    <xf numFmtId="0" fontId="79" fillId="0" borderId="180" xfId="0" applyNumberFormat="1" applyFont="1" applyFill="1" applyBorder="1" applyAlignment="1" applyProtection="1">
      <alignment horizontal="left" vertical="top" wrapText="1"/>
    </xf>
    <xf numFmtId="9" fontId="2" fillId="0" borderId="181" xfId="61" applyNumberFormat="1" applyFont="1" applyFill="1" applyBorder="1" applyAlignment="1" applyProtection="1">
      <alignment horizontal="left" vertical="center" wrapText="1"/>
    </xf>
    <xf numFmtId="0" fontId="2" fillId="0" borderId="182" xfId="61" applyNumberFormat="1" applyFont="1" applyFill="1" applyBorder="1" applyAlignment="1" applyProtection="1">
      <alignment horizontal="left" vertical="center" wrapText="1"/>
    </xf>
    <xf numFmtId="0" fontId="2" fillId="0" borderId="183" xfId="61" applyNumberFormat="1" applyFont="1" applyFill="1" applyBorder="1" applyAlignment="1" applyProtection="1">
      <alignment horizontal="left" vertical="center" wrapText="1"/>
    </xf>
    <xf numFmtId="0" fontId="59" fillId="22" borderId="184" xfId="0" applyFont="1" applyFill="1" applyBorder="1" applyAlignment="1" applyProtection="1">
      <alignment horizontal="center" vertical="center"/>
    </xf>
    <xf numFmtId="0" fontId="59" fillId="22" borderId="185" xfId="0" applyFont="1" applyFill="1" applyBorder="1" applyAlignment="1" applyProtection="1">
      <alignment horizontal="center" vertical="center"/>
    </xf>
    <xf numFmtId="0" fontId="59" fillId="22" borderId="186" xfId="0" applyFont="1" applyFill="1" applyBorder="1" applyAlignment="1" applyProtection="1">
      <alignment horizontal="center" vertical="center"/>
    </xf>
    <xf numFmtId="0" fontId="79" fillId="0" borderId="187" xfId="0" applyNumberFormat="1" applyFont="1" applyFill="1" applyBorder="1" applyAlignment="1" applyProtection="1">
      <alignment horizontal="left" vertical="center" wrapText="1"/>
    </xf>
    <xf numFmtId="0" fontId="79" fillId="0" borderId="188" xfId="0" applyNumberFormat="1" applyFont="1" applyFill="1" applyBorder="1" applyAlignment="1" applyProtection="1">
      <alignment horizontal="left" vertical="center" wrapText="1"/>
    </xf>
    <xf numFmtId="0" fontId="79" fillId="0" borderId="189" xfId="0" applyNumberFormat="1" applyFont="1" applyFill="1" applyBorder="1" applyAlignment="1" applyProtection="1">
      <alignment horizontal="left" vertical="center" wrapText="1"/>
    </xf>
    <xf numFmtId="0" fontId="2" fillId="22" borderId="138" xfId="0" applyFont="1" applyFill="1" applyBorder="1" applyAlignment="1" applyProtection="1">
      <alignment horizontal="center" vertical="top" wrapText="1"/>
      <protection locked="0"/>
    </xf>
    <xf numFmtId="0" fontId="2" fillId="22" borderId="139" xfId="0" applyFont="1" applyFill="1" applyBorder="1" applyAlignment="1" applyProtection="1">
      <alignment horizontal="center" vertical="top" wrapText="1"/>
      <protection locked="0"/>
    </xf>
    <xf numFmtId="0" fontId="2" fillId="22" borderId="140" xfId="0" applyFont="1" applyFill="1" applyBorder="1" applyAlignment="1" applyProtection="1">
      <alignment horizontal="center" vertical="top" wrapText="1"/>
      <protection locked="0"/>
    </xf>
    <xf numFmtId="0" fontId="2" fillId="22" borderId="128" xfId="0" applyFont="1" applyFill="1" applyBorder="1" applyAlignment="1" applyProtection="1">
      <alignment horizontal="left" vertical="top" wrapText="1"/>
      <protection locked="0"/>
    </xf>
    <xf numFmtId="0" fontId="2" fillId="22" borderId="129" xfId="0" applyFont="1" applyFill="1" applyBorder="1" applyAlignment="1" applyProtection="1">
      <alignment horizontal="left" vertical="top" wrapText="1"/>
      <protection locked="0"/>
    </xf>
    <xf numFmtId="0" fontId="2" fillId="22" borderId="130" xfId="0" applyFont="1" applyFill="1" applyBorder="1" applyAlignment="1" applyProtection="1">
      <alignment horizontal="left" vertical="top" wrapText="1"/>
      <protection locked="0"/>
    </xf>
    <xf numFmtId="0" fontId="21" fillId="0" borderId="199" xfId="0" applyFont="1" applyFill="1" applyBorder="1" applyAlignment="1" applyProtection="1">
      <alignment horizontal="left" wrapText="1"/>
      <protection locked="0"/>
    </xf>
    <xf numFmtId="0" fontId="21" fillId="0" borderId="200" xfId="0" applyFont="1" applyFill="1" applyBorder="1" applyAlignment="1" applyProtection="1">
      <alignment horizontal="left" wrapText="1"/>
      <protection locked="0"/>
    </xf>
    <xf numFmtId="0" fontId="21" fillId="0" borderId="201" xfId="0" applyFont="1" applyFill="1" applyBorder="1" applyAlignment="1" applyProtection="1">
      <alignment horizontal="left" wrapText="1"/>
      <protection locked="0"/>
    </xf>
    <xf numFmtId="0" fontId="21" fillId="0" borderId="202" xfId="0" applyFont="1" applyFill="1" applyBorder="1" applyAlignment="1" applyProtection="1">
      <alignment horizontal="left" wrapText="1"/>
      <protection locked="0"/>
    </xf>
    <xf numFmtId="0" fontId="21" fillId="0" borderId="203" xfId="0" applyFont="1" applyFill="1" applyBorder="1" applyAlignment="1" applyProtection="1">
      <alignment horizontal="left" vertical="top" wrapText="1"/>
      <protection locked="0"/>
    </xf>
    <xf numFmtId="0" fontId="21" fillId="0" borderId="204" xfId="0" applyFont="1" applyFill="1" applyBorder="1" applyAlignment="1" applyProtection="1">
      <alignment horizontal="left" vertical="top" wrapText="1"/>
      <protection locked="0"/>
    </xf>
    <xf numFmtId="0" fontId="21" fillId="0" borderId="205" xfId="0" applyFont="1" applyFill="1" applyBorder="1" applyAlignment="1" applyProtection="1">
      <alignment horizontal="left" vertical="top" wrapText="1"/>
      <protection locked="0"/>
    </xf>
    <xf numFmtId="0" fontId="21" fillId="0" borderId="197" xfId="0" applyFont="1" applyFill="1" applyBorder="1" applyAlignment="1" applyProtection="1">
      <alignment horizontal="left" vertical="top" wrapText="1"/>
      <protection locked="0"/>
    </xf>
    <xf numFmtId="0" fontId="21" fillId="0" borderId="151" xfId="0" applyFont="1" applyFill="1" applyBorder="1" applyAlignment="1" applyProtection="1">
      <alignment horizontal="left" vertical="top" wrapText="1"/>
      <protection locked="0"/>
    </xf>
    <xf numFmtId="0" fontId="21" fillId="0" borderId="198" xfId="0" applyFont="1" applyFill="1" applyBorder="1" applyAlignment="1" applyProtection="1">
      <alignment horizontal="left" vertical="top" wrapText="1"/>
      <protection locked="0"/>
    </xf>
    <xf numFmtId="0" fontId="76" fillId="21" borderId="206" xfId="52" applyNumberFormat="1" applyFont="1" applyFill="1" applyBorder="1" applyAlignment="1">
      <alignment horizontal="center" vertical="center" wrapText="1"/>
    </xf>
    <xf numFmtId="0" fontId="76" fillId="21" borderId="13" xfId="52" applyNumberFormat="1" applyFont="1" applyFill="1" applyBorder="1" applyAlignment="1">
      <alignment horizontal="center" vertical="center" wrapText="1"/>
    </xf>
    <xf numFmtId="0" fontId="21" fillId="0" borderId="207" xfId="0" applyFont="1" applyFill="1" applyBorder="1" applyAlignment="1" applyProtection="1">
      <alignment horizontal="left"/>
      <protection locked="0"/>
    </xf>
    <xf numFmtId="0" fontId="21" fillId="0" borderId="208" xfId="0" applyFont="1" applyFill="1" applyBorder="1" applyAlignment="1" applyProtection="1">
      <alignment horizontal="left"/>
      <protection locked="0"/>
    </xf>
    <xf numFmtId="0" fontId="21" fillId="0" borderId="225" xfId="0" applyFont="1" applyFill="1" applyBorder="1" applyAlignment="1" applyProtection="1">
      <alignment horizontal="left" wrapText="1"/>
      <protection locked="0"/>
    </xf>
    <xf numFmtId="0" fontId="21" fillId="0" borderId="34" xfId="0" applyFont="1" applyFill="1" applyBorder="1" applyAlignment="1" applyProtection="1">
      <alignment horizontal="left" wrapText="1"/>
      <protection locked="0"/>
    </xf>
    <xf numFmtId="0" fontId="21" fillId="0" borderId="216" xfId="0" applyFont="1" applyFill="1" applyBorder="1" applyAlignment="1" applyProtection="1">
      <alignment horizontal="left" wrapText="1"/>
      <protection locked="0"/>
    </xf>
    <xf numFmtId="0" fontId="21" fillId="0" borderId="207" xfId="0" applyFont="1" applyFill="1" applyBorder="1" applyAlignment="1" applyProtection="1">
      <alignment horizontal="left" wrapText="1"/>
      <protection locked="0"/>
    </xf>
    <xf numFmtId="14" fontId="21" fillId="0" borderId="207" xfId="0" applyNumberFormat="1" applyFont="1" applyFill="1" applyBorder="1" applyAlignment="1" applyProtection="1">
      <alignment horizontal="left"/>
      <protection locked="0"/>
    </xf>
    <xf numFmtId="14" fontId="21" fillId="0" borderId="34" xfId="0" applyNumberFormat="1" applyFont="1" applyFill="1" applyBorder="1" applyAlignment="1" applyProtection="1">
      <alignment horizontal="left"/>
      <protection locked="0"/>
    </xf>
    <xf numFmtId="0" fontId="97" fillId="21" borderId="210" xfId="0" applyFont="1" applyFill="1" applyBorder="1" applyAlignment="1">
      <alignment horizontal="center" vertical="center" textRotation="90" wrapText="1"/>
    </xf>
    <xf numFmtId="0" fontId="97" fillId="21" borderId="211" xfId="0" applyFont="1" applyFill="1" applyBorder="1" applyAlignment="1">
      <alignment horizontal="center" vertical="center" textRotation="90" wrapText="1"/>
    </xf>
    <xf numFmtId="0" fontId="97" fillId="21" borderId="212" xfId="0" applyFont="1" applyFill="1" applyBorder="1" applyAlignment="1">
      <alignment horizontal="center" vertical="center" textRotation="90" wrapText="1"/>
    </xf>
    <xf numFmtId="0" fontId="76" fillId="21" borderId="213" xfId="52" applyNumberFormat="1" applyFont="1" applyFill="1" applyBorder="1" applyAlignment="1">
      <alignment horizontal="center" vertical="center" wrapText="1"/>
    </xf>
    <xf numFmtId="0" fontId="76" fillId="21" borderId="214" xfId="52" applyNumberFormat="1" applyFont="1" applyFill="1" applyBorder="1" applyAlignment="1">
      <alignment horizontal="center" vertical="center" wrapText="1"/>
    </xf>
    <xf numFmtId="0" fontId="76" fillId="21" borderId="215" xfId="52" applyNumberFormat="1" applyFont="1" applyFill="1" applyBorder="1" applyAlignment="1">
      <alignment horizontal="center" vertical="center" wrapText="1"/>
    </xf>
    <xf numFmtId="0" fontId="76" fillId="21" borderId="217" xfId="52" applyNumberFormat="1" applyFont="1" applyFill="1" applyBorder="1" applyAlignment="1">
      <alignment horizontal="center" vertical="center" wrapText="1"/>
    </xf>
    <xf numFmtId="0" fontId="21" fillId="0" borderId="218" xfId="0" applyFont="1" applyFill="1" applyBorder="1" applyAlignment="1" applyProtection="1">
      <alignment horizontal="left" wrapText="1"/>
      <protection locked="0"/>
    </xf>
    <xf numFmtId="0" fontId="21" fillId="0" borderId="219" xfId="0" applyFont="1" applyFill="1" applyBorder="1" applyAlignment="1" applyProtection="1">
      <alignment horizontal="left" wrapText="1"/>
      <protection locked="0"/>
    </xf>
    <xf numFmtId="0" fontId="21" fillId="0" borderId="203" xfId="0" applyFont="1" applyBorder="1" applyAlignment="1" applyProtection="1">
      <alignment horizontal="left"/>
      <protection locked="0"/>
    </xf>
    <xf numFmtId="0" fontId="21" fillId="0" borderId="204" xfId="0" applyFont="1" applyBorder="1" applyAlignment="1" applyProtection="1">
      <alignment horizontal="left"/>
      <protection locked="0"/>
    </xf>
    <xf numFmtId="0" fontId="21" fillId="0" borderId="205" xfId="0" applyFont="1" applyBorder="1" applyAlignment="1" applyProtection="1">
      <alignment horizontal="left"/>
      <protection locked="0"/>
    </xf>
    <xf numFmtId="0" fontId="21" fillId="0" borderId="197" xfId="0" applyFont="1" applyBorder="1" applyAlignment="1" applyProtection="1">
      <alignment horizontal="left"/>
      <protection locked="0"/>
    </xf>
    <xf numFmtId="0" fontId="21" fillId="0" borderId="151" xfId="0" applyFont="1" applyBorder="1" applyAlignment="1" applyProtection="1">
      <alignment horizontal="left"/>
      <protection locked="0"/>
    </xf>
    <xf numFmtId="0" fontId="21" fillId="0" borderId="198" xfId="0" applyFont="1" applyBorder="1" applyAlignment="1" applyProtection="1">
      <alignment horizontal="left"/>
      <protection locked="0"/>
    </xf>
    <xf numFmtId="0" fontId="21" fillId="0" borderId="194" xfId="0" applyFont="1" applyFill="1" applyBorder="1" applyAlignment="1" applyProtection="1">
      <alignment horizontal="left" vertical="top" wrapText="1"/>
      <protection locked="0"/>
    </xf>
    <xf numFmtId="0" fontId="21" fillId="0" borderId="195"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02" xfId="0" applyFont="1" applyFill="1" applyBorder="1" applyAlignment="1" applyProtection="1">
      <alignment horizontal="left" vertical="top" wrapText="1"/>
      <protection locked="0"/>
    </xf>
    <xf numFmtId="0" fontId="21" fillId="0" borderId="203" xfId="0" applyFont="1" applyFill="1" applyBorder="1" applyAlignment="1" applyProtection="1">
      <alignment horizontal="left"/>
      <protection locked="0"/>
    </xf>
    <xf numFmtId="0" fontId="21" fillId="0" borderId="204" xfId="0" applyFont="1" applyFill="1" applyBorder="1" applyAlignment="1" applyProtection="1">
      <alignment horizontal="left"/>
      <protection locked="0"/>
    </xf>
    <xf numFmtId="0" fontId="21" fillId="0" borderId="200" xfId="0" applyFont="1" applyFill="1" applyBorder="1" applyAlignment="1" applyProtection="1">
      <alignment horizontal="left"/>
      <protection locked="0"/>
    </xf>
    <xf numFmtId="0" fontId="21" fillId="0" borderId="221" xfId="0" applyFont="1" applyFill="1" applyBorder="1" applyAlignment="1" applyProtection="1">
      <alignment horizontal="left"/>
      <protection locked="0"/>
    </xf>
    <xf numFmtId="0" fontId="21" fillId="0" borderId="222" xfId="0" applyFont="1" applyFill="1" applyBorder="1" applyAlignment="1" applyProtection="1">
      <alignment horizontal="left"/>
      <protection locked="0"/>
    </xf>
    <xf numFmtId="0" fontId="21" fillId="0" borderId="223" xfId="0" applyFont="1" applyFill="1" applyBorder="1" applyAlignment="1" applyProtection="1">
      <alignment horizontal="left"/>
      <protection locked="0"/>
    </xf>
    <xf numFmtId="0" fontId="21" fillId="0" borderId="221" xfId="0" applyFont="1" applyBorder="1" applyAlignment="1" applyProtection="1">
      <alignment horizontal="left"/>
      <protection locked="0"/>
    </xf>
    <xf numFmtId="0" fontId="21" fillId="0" borderId="222" xfId="0" applyFont="1" applyBorder="1" applyAlignment="1" applyProtection="1">
      <alignment horizontal="left"/>
      <protection locked="0"/>
    </xf>
    <xf numFmtId="0" fontId="21" fillId="0" borderId="224" xfId="0" applyFont="1" applyBorder="1" applyAlignment="1" applyProtection="1">
      <alignment horizontal="left"/>
      <protection locked="0"/>
    </xf>
    <xf numFmtId="0" fontId="21" fillId="0" borderId="203" xfId="0" applyFont="1" applyBorder="1" applyAlignment="1" applyProtection="1">
      <alignment horizontal="left" wrapText="1"/>
      <protection locked="0"/>
    </xf>
    <xf numFmtId="0" fontId="21" fillId="0" borderId="204" xfId="0" applyFont="1" applyBorder="1" applyAlignment="1" applyProtection="1">
      <alignment horizontal="left" wrapText="1"/>
      <protection locked="0"/>
    </xf>
    <xf numFmtId="0" fontId="21" fillId="0" borderId="205" xfId="0" applyFont="1" applyBorder="1" applyAlignment="1" applyProtection="1">
      <alignment horizontal="left" wrapText="1"/>
      <protection locked="0"/>
    </xf>
    <xf numFmtId="0" fontId="21" fillId="0" borderId="197" xfId="0" applyFont="1" applyBorder="1" applyAlignment="1" applyProtection="1">
      <alignment horizontal="left" wrapText="1"/>
      <protection locked="0"/>
    </xf>
    <xf numFmtId="0" fontId="21" fillId="0" borderId="151" xfId="0" applyFont="1" applyBorder="1" applyAlignment="1" applyProtection="1">
      <alignment horizontal="left" wrapText="1"/>
      <protection locked="0"/>
    </xf>
    <xf numFmtId="0" fontId="21" fillId="0" borderId="198" xfId="0" applyFont="1" applyBorder="1" applyAlignment="1" applyProtection="1">
      <alignment horizontal="left" wrapText="1"/>
      <protection locked="0"/>
    </xf>
    <xf numFmtId="0" fontId="21" fillId="0" borderId="135" xfId="0" applyFont="1" applyFill="1" applyBorder="1" applyAlignment="1" applyProtection="1">
      <alignment horizontal="left" vertical="center" wrapText="1"/>
      <protection locked="0"/>
    </xf>
    <xf numFmtId="0" fontId="21" fillId="0" borderId="191" xfId="0" applyFont="1" applyFill="1" applyBorder="1" applyAlignment="1" applyProtection="1">
      <alignment horizontal="left" vertical="center" wrapText="1"/>
      <protection locked="0"/>
    </xf>
    <xf numFmtId="0" fontId="21" fillId="0" borderId="192" xfId="0" applyFont="1" applyFill="1" applyBorder="1" applyAlignment="1" applyProtection="1">
      <alignment horizontal="left" vertical="center" wrapText="1"/>
      <protection locked="0"/>
    </xf>
    <xf numFmtId="0" fontId="21" fillId="0" borderId="193" xfId="0" applyFont="1" applyFill="1" applyBorder="1" applyAlignment="1" applyProtection="1">
      <alignment horizontal="left" vertical="center" wrapText="1"/>
      <protection locked="0"/>
    </xf>
    <xf numFmtId="0" fontId="21" fillId="0" borderId="194" xfId="0" applyFont="1" applyBorder="1" applyAlignment="1" applyProtection="1">
      <alignment horizontal="left" wrapText="1"/>
      <protection locked="0"/>
    </xf>
    <xf numFmtId="0" fontId="21" fillId="0" borderId="195" xfId="0" applyFont="1" applyBorder="1" applyAlignment="1" applyProtection="1">
      <alignment horizontal="left" wrapText="1"/>
      <protection locked="0"/>
    </xf>
    <xf numFmtId="0" fontId="21" fillId="0" borderId="196" xfId="0" applyFont="1" applyBorder="1" applyAlignment="1" applyProtection="1">
      <alignment horizontal="left" wrapText="1"/>
      <protection locked="0"/>
    </xf>
    <xf numFmtId="0" fontId="97" fillId="21" borderId="90" xfId="0" applyFont="1" applyFill="1" applyBorder="1" applyAlignment="1">
      <alignment horizontal="center" vertical="center" textRotation="90"/>
    </xf>
    <xf numFmtId="0" fontId="0" fillId="21" borderId="72" xfId="0" applyFill="1" applyBorder="1" applyAlignment="1">
      <alignment horizontal="center" vertical="center" textRotation="90"/>
    </xf>
    <xf numFmtId="0" fontId="0" fillId="21" borderId="87" xfId="0" applyFill="1" applyBorder="1" applyAlignment="1">
      <alignment horizontal="center" vertical="center" textRotation="90"/>
    </xf>
    <xf numFmtId="0" fontId="21" fillId="0" borderId="227" xfId="0" applyFont="1" applyFill="1" applyBorder="1" applyAlignment="1" applyProtection="1">
      <alignment horizontal="left" wrapText="1"/>
      <protection locked="0"/>
    </xf>
    <xf numFmtId="0" fontId="21" fillId="0" borderId="197" xfId="0" applyFont="1" applyFill="1" applyBorder="1" applyAlignment="1" applyProtection="1">
      <alignment horizontal="left"/>
      <protection locked="0"/>
    </xf>
    <xf numFmtId="0" fontId="21" fillId="0" borderId="151" xfId="0" applyFont="1" applyFill="1" applyBorder="1" applyAlignment="1" applyProtection="1">
      <alignment horizontal="left"/>
      <protection locked="0"/>
    </xf>
    <xf numFmtId="0" fontId="21" fillId="0" borderId="202" xfId="0" applyFont="1" applyFill="1" applyBorder="1" applyAlignment="1" applyProtection="1">
      <alignment horizontal="left"/>
      <protection locked="0"/>
    </xf>
    <xf numFmtId="0" fontId="21" fillId="0" borderId="225" xfId="0" applyFont="1" applyBorder="1" applyAlignment="1" applyProtection="1">
      <alignment horizontal="left"/>
      <protection locked="0"/>
    </xf>
    <xf numFmtId="0" fontId="21" fillId="0" borderId="34" xfId="0" applyFont="1" applyBorder="1" applyAlignment="1" applyProtection="1">
      <alignment horizontal="left"/>
      <protection locked="0"/>
    </xf>
    <xf numFmtId="0" fontId="21" fillId="0" borderId="203" xfId="0" applyFont="1" applyFill="1" applyBorder="1" applyAlignment="1" applyProtection="1">
      <alignment horizontal="left" wrapText="1"/>
      <protection locked="0"/>
    </xf>
    <xf numFmtId="0" fontId="21" fillId="0" borderId="204" xfId="0" applyFont="1" applyFill="1" applyBorder="1" applyAlignment="1" applyProtection="1">
      <alignment horizontal="left" wrapText="1"/>
      <protection locked="0"/>
    </xf>
    <xf numFmtId="0" fontId="21" fillId="0" borderId="197" xfId="0" applyFont="1" applyFill="1" applyBorder="1" applyAlignment="1" applyProtection="1">
      <alignment horizontal="left" wrapText="1"/>
      <protection locked="0"/>
    </xf>
    <xf numFmtId="0" fontId="21" fillId="0" borderId="151" xfId="0" applyFont="1" applyFill="1" applyBorder="1" applyAlignment="1" applyProtection="1">
      <alignment horizontal="left" wrapText="1"/>
      <protection locked="0"/>
    </xf>
    <xf numFmtId="14" fontId="21" fillId="0" borderId="225" xfId="0" applyNumberFormat="1" applyFont="1" applyBorder="1" applyAlignment="1" applyProtection="1">
      <alignment horizontal="left"/>
      <protection locked="0"/>
    </xf>
    <xf numFmtId="0" fontId="21" fillId="0" borderId="219" xfId="0" applyFont="1" applyFill="1" applyBorder="1" applyAlignment="1" applyProtection="1">
      <alignment horizontal="left"/>
      <protection locked="0"/>
    </xf>
    <xf numFmtId="164" fontId="15" fillId="33" borderId="0" xfId="58" applyFont="1" applyFill="1" applyBorder="1" applyAlignment="1" applyProtection="1">
      <alignment horizontal="center"/>
      <protection locked="0"/>
    </xf>
    <xf numFmtId="0" fontId="21" fillId="0" borderId="228" xfId="0" applyFont="1" applyFill="1" applyBorder="1" applyAlignment="1" applyProtection="1">
      <alignment horizontal="left" wrapText="1"/>
      <protection locked="0"/>
    </xf>
    <xf numFmtId="0" fontId="21" fillId="0" borderId="220" xfId="0" applyFont="1" applyFill="1" applyBorder="1" applyAlignment="1" applyProtection="1">
      <alignment horizontal="left" wrapText="1"/>
      <protection locked="0"/>
    </xf>
    <xf numFmtId="15" fontId="28" fillId="0" borderId="0" xfId="0" applyNumberFormat="1" applyFont="1" applyAlignment="1">
      <alignment horizontal="right"/>
    </xf>
    <xf numFmtId="0" fontId="126" fillId="0" borderId="0" xfId="0" applyFont="1" applyAlignment="1">
      <alignment horizontal="center"/>
    </xf>
    <xf numFmtId="0" fontId="110" fillId="0" borderId="0" xfId="0" applyFont="1" applyAlignment="1">
      <alignment horizontal="center"/>
    </xf>
    <xf numFmtId="164" fontId="28" fillId="0" borderId="0" xfId="0" applyNumberFormat="1" applyFont="1" applyAlignment="1">
      <alignment horizontal="left"/>
    </xf>
    <xf numFmtId="0" fontId="0" fillId="22" borderId="95" xfId="0" applyFill="1" applyBorder="1" applyAlignment="1" applyProtection="1">
      <alignment horizontal="center"/>
      <protection locked="0"/>
    </xf>
    <xf numFmtId="0" fontId="0" fillId="22" borderId="94" xfId="0" applyFill="1" applyBorder="1" applyAlignment="1" applyProtection="1">
      <alignment horizontal="center"/>
      <protection locked="0"/>
    </xf>
    <xf numFmtId="0" fontId="0" fillId="22" borderId="96" xfId="0" applyFill="1" applyBorder="1" applyAlignment="1" applyProtection="1">
      <alignment horizontal="center"/>
      <protection locked="0"/>
    </xf>
    <xf numFmtId="0" fontId="0" fillId="22" borderId="88" xfId="0" applyFill="1" applyBorder="1" applyAlignment="1" applyProtection="1">
      <alignment horizontal="center"/>
      <protection locked="0"/>
    </xf>
    <xf numFmtId="0" fontId="0" fillId="22" borderId="97" xfId="0" applyFill="1" applyBorder="1" applyAlignment="1" applyProtection="1">
      <alignment horizontal="center"/>
      <protection locked="0"/>
    </xf>
    <xf numFmtId="0" fontId="0" fillId="22" borderId="98" xfId="0" applyFill="1" applyBorder="1" applyAlignment="1" applyProtection="1">
      <alignment horizontal="center"/>
      <protection locked="0"/>
    </xf>
    <xf numFmtId="0" fontId="76" fillId="21" borderId="190" xfId="52" applyNumberFormat="1" applyFont="1" applyFill="1" applyBorder="1" applyAlignment="1">
      <alignment horizontal="center" vertical="center" wrapText="1"/>
    </xf>
    <xf numFmtId="0" fontId="21" fillId="0" borderId="226" xfId="0" applyFont="1" applyBorder="1" applyAlignment="1" applyProtection="1">
      <alignment horizontal="left"/>
      <protection locked="0"/>
    </xf>
    <xf numFmtId="14" fontId="21" fillId="0" borderId="209" xfId="0" applyNumberFormat="1" applyFont="1" applyBorder="1" applyAlignment="1" applyProtection="1">
      <alignment horizontal="left"/>
      <protection locked="0"/>
    </xf>
    <xf numFmtId="0" fontId="76" fillId="21" borderId="229" xfId="52" applyNumberFormat="1" applyFont="1" applyFill="1" applyBorder="1" applyAlignment="1">
      <alignment horizontal="center" vertical="center" wrapText="1"/>
    </xf>
    <xf numFmtId="0" fontId="21" fillId="0" borderId="199" xfId="0" applyFont="1" applyFill="1" applyBorder="1" applyAlignment="1" applyProtection="1">
      <alignment horizontal="left"/>
      <protection locked="0"/>
    </xf>
    <xf numFmtId="0" fontId="21" fillId="0" borderId="230" xfId="0" applyFont="1" applyFill="1" applyBorder="1" applyAlignment="1" applyProtection="1">
      <alignment horizontal="left"/>
      <protection locked="0"/>
    </xf>
    <xf numFmtId="0" fontId="21" fillId="0" borderId="199" xfId="0" applyFont="1" applyBorder="1" applyAlignment="1" applyProtection="1">
      <alignment horizontal="left" wrapText="1"/>
      <protection locked="0"/>
    </xf>
    <xf numFmtId="0" fontId="21" fillId="0" borderId="200" xfId="0" applyFont="1" applyBorder="1" applyAlignment="1" applyProtection="1">
      <alignment horizontal="left" wrapText="1"/>
      <protection locked="0"/>
    </xf>
    <xf numFmtId="0" fontId="21" fillId="0" borderId="201" xfId="0" applyFont="1" applyBorder="1" applyAlignment="1" applyProtection="1">
      <alignment horizontal="left" wrapText="1"/>
      <protection locked="0"/>
    </xf>
    <xf numFmtId="0" fontId="21" fillId="0" borderId="202" xfId="0" applyFont="1" applyBorder="1" applyAlignment="1" applyProtection="1">
      <alignment horizontal="left" wrapText="1"/>
      <protection locked="0"/>
    </xf>
    <xf numFmtId="0" fontId="21" fillId="0" borderId="199" xfId="0" applyFont="1" applyBorder="1" applyAlignment="1" applyProtection="1">
      <alignment horizontal="left"/>
      <protection locked="0"/>
    </xf>
    <xf numFmtId="0" fontId="21" fillId="0" borderId="200" xfId="0" applyFont="1" applyBorder="1" applyAlignment="1" applyProtection="1">
      <alignment horizontal="left"/>
      <protection locked="0"/>
    </xf>
    <xf numFmtId="0" fontId="21" fillId="0" borderId="201" xfId="0" applyFont="1" applyBorder="1" applyAlignment="1" applyProtection="1">
      <alignment horizontal="left"/>
      <protection locked="0"/>
    </xf>
    <xf numFmtId="0" fontId="21" fillId="0" borderId="202" xfId="0" applyFont="1" applyBorder="1" applyAlignment="1" applyProtection="1">
      <alignment horizontal="left"/>
      <protection locked="0"/>
    </xf>
    <xf numFmtId="0" fontId="21" fillId="0" borderId="230" xfId="0" applyFont="1" applyBorder="1" applyAlignment="1" applyProtection="1">
      <alignment horizontal="left"/>
      <protection locked="0"/>
    </xf>
    <xf numFmtId="0" fontId="21" fillId="0" borderId="223" xfId="0" applyFont="1" applyBorder="1" applyAlignment="1" applyProtection="1">
      <alignment horizontal="left"/>
      <protection locked="0"/>
    </xf>
    <xf numFmtId="164" fontId="17" fillId="30" borderId="0" xfId="38" applyFont="1" applyFill="1" applyAlignment="1">
      <alignment horizontal="center" vertical="center"/>
    </xf>
    <xf numFmtId="0" fontId="33" fillId="0" borderId="0" xfId="0" applyFont="1" applyAlignment="1">
      <alignment horizontal="center"/>
    </xf>
  </cellXfs>
  <cellStyles count="88">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2" xfId="64"/>
    <cellStyle name="Comma 3" xfId="65"/>
    <cellStyle name="Comma 4" xfId="66"/>
    <cellStyle name="Euro" xfId="28"/>
    <cellStyle name="Explanatory Text" xfId="29"/>
    <cellStyle name="Good" xfId="30"/>
    <cellStyle name="Heading 1" xfId="31"/>
    <cellStyle name="Heading 2" xfId="32"/>
    <cellStyle name="Heading 3" xfId="33"/>
    <cellStyle name="Heading 4" xfId="34"/>
    <cellStyle name="Input" xfId="35"/>
    <cellStyle name="Linked Cell" xfId="36"/>
    <cellStyle name="Millares 2" xfId="37"/>
    <cellStyle name="Millares 2 2" xfId="67"/>
    <cellStyle name="Normal 2" xfId="38"/>
    <cellStyle name="Normal 2 10" xfId="68"/>
    <cellStyle name="Normal 2 2" xfId="39"/>
    <cellStyle name="Normal 2 3" xfId="40"/>
    <cellStyle name="Normal 2 4" xfId="41"/>
    <cellStyle name="Normal 2 5" xfId="42"/>
    <cellStyle name="Normal 2 6" xfId="43"/>
    <cellStyle name="Normal 2 7" xfId="44"/>
    <cellStyle name="Normal 2 8" xfId="45"/>
    <cellStyle name="Normal 2 9" xfId="69"/>
    <cellStyle name="Normal 2_Dashboard ver 2.2 ES" xfId="46"/>
    <cellStyle name="Normal 2_Prototipo" xfId="47"/>
    <cellStyle name="Normal 3" xfId="48"/>
    <cellStyle name="Normal 3 2" xfId="71"/>
    <cellStyle name="Normal 3 3" xfId="72"/>
    <cellStyle name="Normal 3 4" xfId="70"/>
    <cellStyle name="Normal 4" xfId="49"/>
    <cellStyle name="Normal 4 2" xfId="73"/>
    <cellStyle name="Normal 5" xfId="50"/>
    <cellStyle name="Normal 5 2" xfId="74"/>
    <cellStyle name="Normal 6" xfId="51"/>
    <cellStyle name="Normal 6 2" xfId="75"/>
    <cellStyle name="Normal_TZ_R3HIV_Phase_2_21_August_08" xfId="52"/>
    <cellStyle name="Note" xfId="53"/>
    <cellStyle name="Output" xfId="54"/>
    <cellStyle name="Title" xfId="55"/>
    <cellStyle name="Título 3 3" xfId="56"/>
    <cellStyle name="Título 3 3 2" xfId="76"/>
    <cellStyle name="Título 3 3_Prototipo" xfId="57"/>
    <cellStyle name="Título 3 3_PrototipoRep1" xfId="58"/>
    <cellStyle name="Título 3 7" xfId="59"/>
    <cellStyle name="Título 3 7 2" xfId="77"/>
    <cellStyle name="Warning Text" xfId="60"/>
    <cellStyle name="Обычный" xfId="0" builtinId="0"/>
    <cellStyle name="Обычный 2" xfId="78"/>
    <cellStyle name="Обычный 2 2" xfId="79"/>
    <cellStyle name="Обычный 3" xfId="80"/>
    <cellStyle name="Обычный 3 2" xfId="81"/>
    <cellStyle name="Обычный 4" xfId="82"/>
    <cellStyle name="Обычный 5" xfId="83"/>
    <cellStyle name="Обычный 6" xfId="63"/>
    <cellStyle name="Процентный" xfId="61" builtinId="5"/>
    <cellStyle name="Процентный 2" xfId="85"/>
    <cellStyle name="Процентный 3" xfId="84"/>
    <cellStyle name="Финансовый" xfId="62" builtinId="3"/>
    <cellStyle name="Финансовый 2" xfId="87"/>
    <cellStyle name="Финансовый 3" xfId="86"/>
  </cellStyles>
  <dxfs count="10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ill>
        <patternFill>
          <bgColor rgb="FFFF0000"/>
        </patternFill>
      </fill>
    </dxf>
    <dxf>
      <fill>
        <patternFill>
          <bgColor rgb="FFFFFF00"/>
        </patternFill>
      </fill>
    </dxf>
    <dxf>
      <fill>
        <patternFill>
          <bgColor rgb="FF00FF00"/>
        </patternFill>
      </fill>
    </dxf>
    <dxf>
      <fill>
        <patternFill>
          <bgColor rgb="FFFF0000"/>
        </patternFill>
      </fill>
    </dxf>
    <dxf>
      <fill>
        <patternFill>
          <bgColor rgb="FFFFFF00"/>
        </patternFill>
      </fill>
    </dxf>
    <dxf>
      <fill>
        <patternFill>
          <bgColor rgb="FF00FF0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ill>
        <patternFill>
          <bgColor rgb="FF99FF33"/>
        </patternFill>
      </fill>
    </dxf>
    <dxf>
      <fill>
        <patternFill>
          <bgColor rgb="FFFF505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ill>
        <patternFill>
          <bgColor indexed="42"/>
        </patternFill>
      </fill>
    </dxf>
    <dxf>
      <fill>
        <patternFill>
          <bgColor rgb="FF66FF33"/>
        </patternFill>
      </fill>
    </dxf>
    <dxf>
      <fill>
        <patternFill>
          <bgColor indexed="42"/>
        </patternFill>
      </fill>
    </dxf>
    <dxf>
      <fill>
        <patternFill>
          <bgColor indexed="42"/>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xmlMaps" Target="xmlMaps.xml"/></Relationships>
</file>

<file path=xl/charts/_rels/chart10.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1.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2.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3.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4.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9.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'Ввод данных'!$A$33</c:f>
              <c:strCache>
                <c:ptCount val="1"/>
                <c:pt idx="0">
                  <c:v>Общий бюджет</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'Ввод данных'!$B$33:$M$33</c:f>
              <c:numCache>
                <c:formatCode>#,##0</c:formatCode>
                <c:ptCount val="12"/>
                <c:pt idx="0">
                  <c:v>2675489.2999999998</c:v>
                </c:pt>
              </c:numCache>
            </c:numRef>
          </c:val>
          <c:extLst xmlns:c16r2="http://schemas.microsoft.com/office/drawing/2015/06/chart">
            <c:ext xmlns:c16="http://schemas.microsoft.com/office/drawing/2014/chart" uri="{C3380CC4-5D6E-409C-BE32-E72D297353CC}">
              <c16:uniqueId val="{00000000-0A43-47EE-8EF9-5704D8A78677}"/>
            </c:ext>
          </c:extLst>
        </c:ser>
        <c:ser>
          <c:idx val="1"/>
          <c:order val="1"/>
          <c:tx>
            <c:strRef>
              <c:f>'Ввод данных'!$A$34</c:f>
              <c:strCache>
                <c:ptCount val="1"/>
                <c:pt idx="0">
                  <c:v>Общая сумма выплат</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'Ввод данных'!$B$34:$M$34</c:f>
              <c:numCache>
                <c:formatCode>#,##0</c:formatCode>
                <c:ptCount val="12"/>
                <c:pt idx="0">
                  <c:v>9988796</c:v>
                </c:pt>
              </c:numCache>
            </c:numRef>
          </c:val>
          <c:extLst xmlns:c16r2="http://schemas.microsoft.com/office/drawing/2015/06/chart">
            <c:ext xmlns:c16="http://schemas.microsoft.com/office/drawing/2014/chart" uri="{C3380CC4-5D6E-409C-BE32-E72D297353CC}">
              <c16:uniqueId val="{00000001-0A43-47EE-8EF9-5704D8A78677}"/>
            </c:ext>
          </c:extLst>
        </c:ser>
        <c:dLbls>
          <c:showLegendKey val="0"/>
          <c:showVal val="0"/>
          <c:showCatName val="0"/>
          <c:showSerName val="0"/>
          <c:showPercent val="0"/>
          <c:showBubbleSize val="0"/>
        </c:dLbls>
        <c:gapWidth val="70"/>
        <c:axId val="-591871824"/>
        <c:axId val="-591868560"/>
      </c:barChart>
      <c:catAx>
        <c:axId val="-591871824"/>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ru-RU"/>
                  <a:t>Отчетный период</a:t>
                </a:r>
              </a:p>
            </c:rich>
          </c:tx>
          <c:layout>
            <c:manualLayout>
              <c:xMode val="edge"/>
              <c:yMode val="edge"/>
              <c:x val="0.48066291713535836"/>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u-RU"/>
          </a:p>
        </c:txPr>
        <c:crossAx val="-591868560"/>
        <c:crosses val="autoZero"/>
        <c:auto val="1"/>
        <c:lblAlgn val="ctr"/>
        <c:lblOffset val="100"/>
        <c:tickLblSkip val="1"/>
        <c:tickMarkSkip val="1"/>
        <c:noMultiLvlLbl val="0"/>
      </c:catAx>
      <c:valAx>
        <c:axId val="-5918685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u-RU"/>
          </a:p>
        </c:txPr>
        <c:crossAx val="-591871824"/>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735" b="0" i="0" u="none" strike="noStrike" baseline="0">
                <a:solidFill>
                  <a:srgbClr val="000000"/>
                </a:solidFill>
                <a:latin typeface="Arial"/>
                <a:ea typeface="Arial"/>
                <a:cs typeface="Arial"/>
              </a:defRPr>
            </a:pPr>
            <a:endParaRPr lang="ru-RU"/>
          </a:p>
        </c:txPr>
      </c:legendEntry>
      <c:legendEntry>
        <c:idx val="1"/>
        <c:txPr>
          <a:bodyPr/>
          <a:lstStyle/>
          <a:p>
            <a:pPr>
              <a:defRPr sz="735" b="0" i="0" u="none" strike="noStrike" baseline="0">
                <a:solidFill>
                  <a:srgbClr val="000000"/>
                </a:solidFill>
                <a:latin typeface="Arial"/>
                <a:ea typeface="Arial"/>
                <a:cs typeface="Arial"/>
              </a:defRPr>
            </a:pPr>
            <a:endParaRPr lang="ru-RU"/>
          </a:p>
        </c:txPr>
      </c:legendEntry>
      <c:layout>
        <c:manualLayout>
          <c:xMode val="edge"/>
          <c:yMode val="edge"/>
          <c:x val="9.0909090909091023E-2"/>
          <c:y val="0.88209606986899558"/>
          <c:w val="0.84415584415584444"/>
          <c:h val="0.10480349344978168"/>
        </c:manualLayout>
      </c:layout>
      <c:overlay val="0"/>
      <c:spPr>
        <a:solidFill>
          <a:srgbClr val="FFFFFF"/>
        </a:solidFill>
        <a:ln w="3175">
          <a:solidFill>
            <a:srgbClr val="000000"/>
          </a:solidFill>
          <a:prstDash val="solid"/>
        </a:ln>
      </c:spPr>
      <c:txPr>
        <a:bodyPr/>
        <a:lstStyle/>
        <a:p>
          <a:pPr>
            <a:defRPr sz="525"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взрослых и детей с известным ВИЧ статусом, получающих антиретровирусную терапию на данный момент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данных'!$G$154:$I$154</c:f>
              <c:numCache>
                <c:formatCode>#,##0</c:formatCode>
                <c:ptCount val="3"/>
                <c:pt idx="0">
                  <c:v>2700</c:v>
                </c:pt>
              </c:numCache>
            </c:numRef>
          </c:val>
          <c:extLst xmlns:c16r2="http://schemas.microsoft.com/office/drawing/2015/06/chart">
            <c:ext xmlns:c16="http://schemas.microsoft.com/office/drawing/2014/chart" uri="{C3380CC4-5D6E-409C-BE32-E72D297353CC}">
              <c16:uniqueId val="{00000000-9E25-406D-8890-99728E61850A}"/>
            </c:ext>
          </c:extLst>
        </c:ser>
        <c:ser>
          <c:idx val="1"/>
          <c:order val="1"/>
          <c:tx>
            <c:strRef>
              <c:f>'Ввод данных'!$F$155</c:f>
              <c:strCache>
                <c:ptCount val="1"/>
                <c:pt idx="0">
                  <c:v>Достигнуто на 113%</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данных'!$G$155:$I$155</c:f>
              <c:numCache>
                <c:formatCode>#,##0</c:formatCode>
                <c:ptCount val="3"/>
                <c:pt idx="0">
                  <c:v>2668</c:v>
                </c:pt>
              </c:numCache>
            </c:numRef>
          </c:val>
          <c:extLst xmlns:c16r2="http://schemas.microsoft.com/office/drawing/2015/06/chart">
            <c:ext xmlns:c16="http://schemas.microsoft.com/office/drawing/2014/chart" uri="{C3380CC4-5D6E-409C-BE32-E72D297353CC}">
              <c16:uniqueId val="{00000001-9E25-406D-8890-99728E61850A}"/>
            </c:ext>
          </c:extLst>
        </c:ser>
        <c:dLbls>
          <c:showLegendKey val="0"/>
          <c:showVal val="1"/>
          <c:showCatName val="0"/>
          <c:showSerName val="0"/>
          <c:showPercent val="0"/>
          <c:showBubbleSize val="0"/>
        </c:dLbls>
        <c:gapWidth val="150"/>
        <c:overlap val="-25"/>
        <c:axId val="-597969680"/>
        <c:axId val="-597971312"/>
      </c:barChart>
      <c:catAx>
        <c:axId val="-597969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71312"/>
        <c:crosses val="autoZero"/>
        <c:auto val="1"/>
        <c:lblAlgn val="ctr"/>
        <c:lblOffset val="100"/>
        <c:noMultiLvlLbl val="0"/>
      </c:catAx>
      <c:valAx>
        <c:axId val="-597971312"/>
        <c:scaling>
          <c:orientation val="minMax"/>
        </c:scaling>
        <c:delete val="1"/>
        <c:axPos val="l"/>
        <c:numFmt formatCode="#,##0" sourceLinked="1"/>
        <c:majorTickMark val="none"/>
        <c:minorTickMark val="none"/>
        <c:tickLblPos val="nextTo"/>
        <c:crossAx val="-59796968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Количество ЛЖВ, находящихся на попечении общинных организаций и участвующих в программах поддержки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данных'!$F$156</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данных'!$G$156:$I$156</c:f>
              <c:numCache>
                <c:formatCode>#,##0</c:formatCode>
                <c:ptCount val="3"/>
                <c:pt idx="0">
                  <c:v>1410</c:v>
                </c:pt>
              </c:numCache>
            </c:numRef>
          </c:val>
          <c:extLst xmlns:c16r2="http://schemas.microsoft.com/office/drawing/2015/06/chart">
            <c:ext xmlns:c16="http://schemas.microsoft.com/office/drawing/2014/chart" uri="{C3380CC4-5D6E-409C-BE32-E72D297353CC}">
              <c16:uniqueId val="{00000000-8E36-4759-95E6-C1FD3F67DC3B}"/>
            </c:ext>
          </c:extLst>
        </c:ser>
        <c:ser>
          <c:idx val="1"/>
          <c:order val="1"/>
          <c:tx>
            <c:strRef>
              <c:f>'Ввод данных'!$F$157</c:f>
              <c:strCache>
                <c:ptCount val="1"/>
                <c:pt idx="0">
                  <c:v>Достигнуто на 120%</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данных'!$G$157:$I$157</c:f>
              <c:numCache>
                <c:formatCode>#,##0</c:formatCode>
                <c:ptCount val="3"/>
                <c:pt idx="0">
                  <c:v>2514</c:v>
                </c:pt>
              </c:numCache>
            </c:numRef>
          </c:val>
          <c:extLst xmlns:c16r2="http://schemas.microsoft.com/office/drawing/2015/06/chart">
            <c:ext xmlns:c16="http://schemas.microsoft.com/office/drawing/2014/chart" uri="{C3380CC4-5D6E-409C-BE32-E72D297353CC}">
              <c16:uniqueId val="{00000001-8E36-4759-95E6-C1FD3F67DC3B}"/>
            </c:ext>
          </c:extLst>
        </c:ser>
        <c:dLbls>
          <c:showLegendKey val="0"/>
          <c:showVal val="1"/>
          <c:showCatName val="0"/>
          <c:showSerName val="0"/>
          <c:showPercent val="0"/>
          <c:showBubbleSize val="0"/>
        </c:dLbls>
        <c:gapWidth val="150"/>
        <c:overlap val="-25"/>
        <c:axId val="-597970224"/>
        <c:axId val="-597984912"/>
      </c:barChart>
      <c:catAx>
        <c:axId val="-5979702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84912"/>
        <c:crosses val="autoZero"/>
        <c:auto val="1"/>
        <c:lblAlgn val="ctr"/>
        <c:lblOffset val="100"/>
        <c:noMultiLvlLbl val="0"/>
      </c:catAx>
      <c:valAx>
        <c:axId val="-597984912"/>
        <c:scaling>
          <c:orientation val="minMax"/>
        </c:scaling>
        <c:delete val="1"/>
        <c:axPos val="l"/>
        <c:numFmt formatCode="#,##0" sourceLinked="1"/>
        <c:majorTickMark val="none"/>
        <c:minorTickMark val="none"/>
        <c:tickLblPos val="nextTo"/>
        <c:crossAx val="-59797022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устойчивыми формами туберкулеза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данных'!$F$204</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данных'!$G$204:$I$204</c:f>
              <c:numCache>
                <c:formatCode>#,##0</c:formatCode>
                <c:ptCount val="3"/>
                <c:pt idx="0">
                  <c:v>1939</c:v>
                </c:pt>
              </c:numCache>
            </c:numRef>
          </c:val>
          <c:extLst xmlns:c16r2="http://schemas.microsoft.com/office/drawing/2015/06/chart">
            <c:ext xmlns:c16="http://schemas.microsoft.com/office/drawing/2014/chart" uri="{C3380CC4-5D6E-409C-BE32-E72D297353CC}">
              <c16:uniqueId val="{00000000-3B9B-49FD-BF6F-70EC39C3254D}"/>
            </c:ext>
          </c:extLst>
        </c:ser>
        <c:ser>
          <c:idx val="1"/>
          <c:order val="1"/>
          <c:tx>
            <c:strRef>
              <c:f>'Ввод данных'!$F$205</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данных'!$G$205:$I$205</c:f>
              <c:numCache>
                <c:formatCode>#,##0</c:formatCode>
                <c:ptCount val="3"/>
                <c:pt idx="0">
                  <c:v>1476</c:v>
                </c:pt>
              </c:numCache>
            </c:numRef>
          </c:val>
          <c:extLst xmlns:c16r2="http://schemas.microsoft.com/office/drawing/2015/06/chart">
            <c:ext xmlns:c16="http://schemas.microsoft.com/office/drawing/2014/chart" uri="{C3380CC4-5D6E-409C-BE32-E72D297353CC}">
              <c16:uniqueId val="{00000001-3B9B-49FD-BF6F-70EC39C3254D}"/>
            </c:ext>
          </c:extLst>
        </c:ser>
        <c:dLbls>
          <c:showLegendKey val="0"/>
          <c:showVal val="1"/>
          <c:showCatName val="0"/>
          <c:showSerName val="0"/>
          <c:showPercent val="0"/>
          <c:showBubbleSize val="0"/>
        </c:dLbls>
        <c:gapWidth val="150"/>
        <c:overlap val="-25"/>
        <c:axId val="-597978384"/>
        <c:axId val="-597977840"/>
      </c:barChart>
      <c:catAx>
        <c:axId val="-597978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77840"/>
        <c:crosses val="autoZero"/>
        <c:auto val="1"/>
        <c:lblAlgn val="ctr"/>
        <c:lblOffset val="100"/>
        <c:noMultiLvlLbl val="0"/>
      </c:catAx>
      <c:valAx>
        <c:axId val="-597977840"/>
        <c:scaling>
          <c:orientation val="minMax"/>
        </c:scaling>
        <c:delete val="1"/>
        <c:axPos val="l"/>
        <c:numFmt formatCode="#,##0" sourceLinked="1"/>
        <c:majorTickMark val="none"/>
        <c:minorTickMark val="none"/>
        <c:tickLblPos val="nextTo"/>
        <c:crossAx val="-59797838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Число  больных с чувствительной формой ТБ и ПЛУ(ПТП 1 ряда) на лечении, получающих мотивационную поддержку</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данных'!$F$206</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данных'!$G$206:$I$206</c:f>
              <c:numCache>
                <c:formatCode>#,##0</c:formatCode>
                <c:ptCount val="3"/>
                <c:pt idx="0">
                  <c:v>1677</c:v>
                </c:pt>
              </c:numCache>
            </c:numRef>
          </c:val>
          <c:extLst xmlns:c16r2="http://schemas.microsoft.com/office/drawing/2015/06/chart">
            <c:ext xmlns:c16="http://schemas.microsoft.com/office/drawing/2014/chart" uri="{C3380CC4-5D6E-409C-BE32-E72D297353CC}">
              <c16:uniqueId val="{00000000-0FA3-483E-9E00-1641FC511067}"/>
            </c:ext>
          </c:extLst>
        </c:ser>
        <c:ser>
          <c:idx val="1"/>
          <c:order val="1"/>
          <c:tx>
            <c:strRef>
              <c:f>'Ввод данных'!$F$207</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данных'!$G$207:$I$207</c:f>
              <c:numCache>
                <c:formatCode>#,##0</c:formatCode>
                <c:ptCount val="3"/>
                <c:pt idx="0">
                  <c:v>1628</c:v>
                </c:pt>
              </c:numCache>
            </c:numRef>
          </c:val>
          <c:extLst xmlns:c16r2="http://schemas.microsoft.com/office/drawing/2015/06/chart">
            <c:ext xmlns:c16="http://schemas.microsoft.com/office/drawing/2014/chart" uri="{C3380CC4-5D6E-409C-BE32-E72D297353CC}">
              <c16:uniqueId val="{00000001-0FA3-483E-9E00-1641FC511067}"/>
            </c:ext>
          </c:extLst>
        </c:ser>
        <c:dLbls>
          <c:showLegendKey val="0"/>
          <c:showVal val="1"/>
          <c:showCatName val="0"/>
          <c:showSerName val="0"/>
          <c:showPercent val="0"/>
          <c:showBubbleSize val="0"/>
        </c:dLbls>
        <c:gapWidth val="150"/>
        <c:overlap val="-25"/>
        <c:axId val="-595109120"/>
        <c:axId val="-595107488"/>
      </c:barChart>
      <c:catAx>
        <c:axId val="-5951091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5107488"/>
        <c:crosses val="autoZero"/>
        <c:auto val="1"/>
        <c:lblAlgn val="ctr"/>
        <c:lblOffset val="100"/>
        <c:noMultiLvlLbl val="0"/>
      </c:catAx>
      <c:valAx>
        <c:axId val="-595107488"/>
        <c:scaling>
          <c:orientation val="minMax"/>
        </c:scaling>
        <c:delete val="1"/>
        <c:axPos val="l"/>
        <c:numFmt formatCode="#,##0" sourceLinked="1"/>
        <c:majorTickMark val="none"/>
        <c:minorTickMark val="none"/>
        <c:tickLblPos val="nextTo"/>
        <c:crossAx val="-595109120"/>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en-US" sz="1000"/>
              <a:t>MDR TB-1: </a:t>
            </a:r>
            <a:r>
              <a:rPr lang="ru-RU" sz="1000"/>
              <a:t>Процент ранее излеченных ТБ пациентов, прошедших ТЛЧ (</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данных'!$F$208</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данных'!$G$208:$I$208</c:f>
              <c:numCache>
                <c:formatCode>0%</c:formatCode>
                <c:ptCount val="3"/>
                <c:pt idx="0">
                  <c:v>0.85</c:v>
                </c:pt>
              </c:numCache>
            </c:numRef>
          </c:val>
          <c:extLst xmlns:c16r2="http://schemas.microsoft.com/office/drawing/2015/06/chart">
            <c:ext xmlns:c16="http://schemas.microsoft.com/office/drawing/2014/chart" uri="{C3380CC4-5D6E-409C-BE32-E72D297353CC}">
              <c16:uniqueId val="{00000000-C5F8-4F29-8519-CACFFDA40A9D}"/>
            </c:ext>
          </c:extLst>
        </c:ser>
        <c:ser>
          <c:idx val="1"/>
          <c:order val="1"/>
          <c:tx>
            <c:strRef>
              <c:f>'Ввод данных'!$F$209</c:f>
              <c:strCache>
                <c:ptCount val="1"/>
                <c:pt idx="0">
                  <c:v>Достигнуто</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данных'!$G$209:$I$209</c:f>
              <c:numCache>
                <c:formatCode>0%</c:formatCode>
                <c:ptCount val="3"/>
                <c:pt idx="0">
                  <c:v>0.96</c:v>
                </c:pt>
              </c:numCache>
            </c:numRef>
          </c:val>
          <c:extLst xmlns:c16r2="http://schemas.microsoft.com/office/drawing/2015/06/chart">
            <c:ext xmlns:c16="http://schemas.microsoft.com/office/drawing/2014/chart" uri="{C3380CC4-5D6E-409C-BE32-E72D297353CC}">
              <c16:uniqueId val="{00000001-C5F8-4F29-8519-CACFFDA40A9D}"/>
            </c:ext>
          </c:extLst>
        </c:ser>
        <c:dLbls>
          <c:showLegendKey val="0"/>
          <c:showVal val="1"/>
          <c:showCatName val="0"/>
          <c:showSerName val="0"/>
          <c:showPercent val="0"/>
          <c:showBubbleSize val="0"/>
        </c:dLbls>
        <c:gapWidth val="150"/>
        <c:overlap val="-25"/>
        <c:axId val="-595102048"/>
        <c:axId val="-595111840"/>
      </c:barChart>
      <c:catAx>
        <c:axId val="-59510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5111840"/>
        <c:crosses val="autoZero"/>
        <c:auto val="1"/>
        <c:lblAlgn val="ctr"/>
        <c:lblOffset val="100"/>
        <c:noMultiLvlLbl val="0"/>
      </c:catAx>
      <c:valAx>
        <c:axId val="-595111840"/>
        <c:scaling>
          <c:orientation val="minMax"/>
        </c:scaling>
        <c:delete val="1"/>
        <c:axPos val="l"/>
        <c:numFmt formatCode="0%" sourceLinked="1"/>
        <c:majorTickMark val="none"/>
        <c:minorTickMark val="none"/>
        <c:tickLblPos val="nextTo"/>
        <c:crossAx val="-595102048"/>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en-US"/>
              <a:t>Disbursements to PR</a:t>
            </a:r>
          </a:p>
        </c:rich>
      </c:tx>
      <c:overlay val="0"/>
      <c:spPr>
        <a:noFill/>
        <a:ln w="25400">
          <a:noFill/>
        </a:ln>
      </c:spPr>
    </c:title>
    <c:autoTitleDeleted val="0"/>
    <c:plotArea>
      <c:layout/>
      <c:areaChart>
        <c:grouping val="standard"/>
        <c:varyColors val="0"/>
        <c:ser>
          <c:idx val="0"/>
          <c:order val="0"/>
          <c:tx>
            <c:strRef>
              <c:f>'Ввод данных'!$A$33</c:f>
              <c:strCache>
                <c:ptCount val="1"/>
                <c:pt idx="0">
                  <c:v>Общий бюджет</c:v>
                </c:pt>
              </c:strCache>
            </c:strRef>
          </c:tx>
          <c:spPr>
            <a:solidFill>
              <a:srgbClr val="339966"/>
            </a:solidFill>
            <a:ln w="12700">
              <a:solidFill>
                <a:srgbClr val="0000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данных'!$B$33:$L$33</c:f>
              <c:numCache>
                <c:formatCode>#,##0</c:formatCode>
                <c:ptCount val="11"/>
                <c:pt idx="0">
                  <c:v>2675489.2999999998</c:v>
                </c:pt>
              </c:numCache>
            </c:numRef>
          </c:val>
          <c:extLst xmlns:c16r2="http://schemas.microsoft.com/office/drawing/2015/06/chart">
            <c:ext xmlns:c16="http://schemas.microsoft.com/office/drawing/2014/chart" uri="{C3380CC4-5D6E-409C-BE32-E72D297353CC}">
              <c16:uniqueId val="{00000000-745B-4750-98B5-D01D83B5846C}"/>
            </c:ext>
          </c:extLst>
        </c:ser>
        <c:ser>
          <c:idx val="1"/>
          <c:order val="1"/>
          <c:tx>
            <c:strRef>
              <c:f>'Ввод данных'!$A$34</c:f>
              <c:strCache>
                <c:ptCount val="1"/>
                <c:pt idx="0">
                  <c:v>Общая сумма выплат</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'Ввод данных'!$B$30:$L$30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'Ввод данных'!$B$34:$L$34</c:f>
              <c:numCache>
                <c:formatCode>#,##0</c:formatCode>
                <c:ptCount val="11"/>
                <c:pt idx="0">
                  <c:v>9988796</c:v>
                </c:pt>
              </c:numCache>
            </c:numRef>
          </c:val>
          <c:extLst xmlns:c16r2="http://schemas.microsoft.com/office/drawing/2015/06/chart">
            <c:ext xmlns:c16="http://schemas.microsoft.com/office/drawing/2014/chart" uri="{C3380CC4-5D6E-409C-BE32-E72D297353CC}">
              <c16:uniqueId val="{00000001-745B-4750-98B5-D01D83B5846C}"/>
            </c:ext>
          </c:extLst>
        </c:ser>
        <c:dLbls>
          <c:showLegendKey val="0"/>
          <c:showVal val="0"/>
          <c:showCatName val="0"/>
          <c:showSerName val="0"/>
          <c:showPercent val="0"/>
          <c:showBubbleSize val="0"/>
        </c:dLbls>
        <c:dropLines>
          <c:spPr>
            <a:ln w="3175">
              <a:solidFill>
                <a:srgbClr val="000000"/>
              </a:solidFill>
              <a:prstDash val="solid"/>
            </a:ln>
          </c:spPr>
        </c:dropLines>
        <c:axId val="-595098240"/>
        <c:axId val="-595097696"/>
      </c:areaChart>
      <c:catAx>
        <c:axId val="-595098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u-RU"/>
          </a:p>
        </c:txPr>
        <c:crossAx val="-595097696"/>
        <c:crosses val="autoZero"/>
        <c:auto val="1"/>
        <c:lblAlgn val="ctr"/>
        <c:lblOffset val="100"/>
        <c:tickLblSkip val="8"/>
        <c:tickMarkSkip val="1"/>
        <c:noMultiLvlLbl val="0"/>
      </c:catAx>
      <c:valAx>
        <c:axId val="-595097696"/>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en-US"/>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u-RU"/>
          </a:p>
        </c:txPr>
        <c:crossAx val="-595098240"/>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u-RU"/>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7684682629"/>
          <c:y val="3.9455782312925194E-2"/>
          <c:w val="0.84029484029484081"/>
          <c:h val="0.53469387755102082"/>
        </c:manualLayout>
      </c:layout>
      <c:barChart>
        <c:barDir val="col"/>
        <c:grouping val="clustered"/>
        <c:varyColors val="0"/>
        <c:ser>
          <c:idx val="0"/>
          <c:order val="0"/>
          <c:tx>
            <c:strRef>
              <c:f>Финансирование!$B$34</c:f>
              <c:strCache>
                <c:ptCount val="1"/>
                <c:pt idx="0">
                  <c:v>Совокупный бюджет</c:v>
                </c:pt>
              </c:strCache>
            </c:strRef>
          </c:tx>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данных'!$B$39:$B$55</c:f>
              <c:numCache>
                <c:formatCode>#,##0.00</c:formatCode>
                <c:ptCount val="17"/>
                <c:pt idx="0">
                  <c:v>1298401.1499999999</c:v>
                </c:pt>
                <c:pt idx="1">
                  <c:v>433447.92999999993</c:v>
                </c:pt>
                <c:pt idx="2">
                  <c:v>71437.62000000001</c:v>
                </c:pt>
                <c:pt idx="3">
                  <c:v>66756.429999999993</c:v>
                </c:pt>
                <c:pt idx="4">
                  <c:v>18561.480000000003</c:v>
                </c:pt>
                <c:pt idx="5">
                  <c:v>154222.62</c:v>
                </c:pt>
                <c:pt idx="6">
                  <c:v>27119.17</c:v>
                </c:pt>
                <c:pt idx="7">
                  <c:v>64663.86</c:v>
                </c:pt>
                <c:pt idx="8">
                  <c:v>84688.43</c:v>
                </c:pt>
                <c:pt idx="9">
                  <c:v>310.11</c:v>
                </c:pt>
                <c:pt idx="10">
                  <c:v>447781.06000000006</c:v>
                </c:pt>
                <c:pt idx="11">
                  <c:v>8099.4400000000005</c:v>
                </c:pt>
              </c:numCache>
            </c:numRef>
          </c:val>
          <c:extLst xmlns:c16r2="http://schemas.microsoft.com/office/drawing/2015/06/chart">
            <c:ext xmlns:c16="http://schemas.microsoft.com/office/drawing/2014/chart" uri="{C3380CC4-5D6E-409C-BE32-E72D297353CC}">
              <c16:uniqueId val="{00000000-9781-4CCF-A4C6-D7FD3E46F947}"/>
            </c:ext>
          </c:extLst>
        </c:ser>
        <c:ser>
          <c:idx val="1"/>
          <c:order val="1"/>
          <c:tx>
            <c:strRef>
              <c:f>Финансирование!$B$36</c:f>
              <c:strCache>
                <c:ptCount val="1"/>
                <c:pt idx="0">
                  <c:v>Совокупные расходы</c:v>
                </c:pt>
              </c:strCache>
            </c:strRef>
          </c:tx>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'Ввод данных'!$A$39:$A$55</c:f>
              <c:strCache>
                <c:ptCount val="14"/>
                <c:pt idx="0">
                  <c:v>Управление программой</c:v>
                </c:pt>
                <c:pt idx="1">
                  <c:v>Профилактика - ПИН и их партнеры</c:v>
                </c:pt>
                <c:pt idx="2">
                  <c:v>Профилактика - Работники секс-бизнеса и их клиенты</c:v>
                </c:pt>
                <c:pt idx="3">
                  <c:v>Профилактика - МСМ и трансгендерные лица</c:v>
                </c:pt>
                <c:pt idx="4">
                  <c:v>Профилактика - Другие уязвимые группы населения </c:v>
                </c:pt>
                <c:pt idx="5">
                  <c:v>Лечение, уход и поддержка
</c:v>
                </c:pt>
                <c:pt idx="6">
                  <c:v>Укрепление систем сообществ</c:v>
                </c:pt>
                <c:pt idx="7">
                  <c:v>Устранение правовых барьеров к доступу</c:v>
                </c:pt>
                <c:pt idx="8">
                  <c:v>УC3 - Информационные системы здравоохранения и МиО</c:v>
                </c:pt>
                <c:pt idx="9">
                  <c:v>ТБ/ВИЧ</c:v>
                </c:pt>
                <c:pt idx="10">
                  <c:v>МЛУ-ТБ</c:v>
                </c:pt>
                <c:pt idx="11">
                  <c:v>ППМР</c:v>
                </c:pt>
                <c:pt idx="12">
                  <c:v>УСЗ - системы управления закупками и логистикой</c:v>
                </c:pt>
                <c:pt idx="13">
                  <c:v>Профилактика - заключенные
</c:v>
                </c:pt>
              </c:strCache>
            </c:strRef>
          </c:cat>
          <c:val>
            <c:numRef>
              <c:f>'Ввод данных'!$C$39:$C$55</c:f>
              <c:numCache>
                <c:formatCode>#,##0</c:formatCode>
                <c:ptCount val="17"/>
                <c:pt idx="0">
                  <c:v>1298401.1499999999</c:v>
                </c:pt>
                <c:pt idx="1">
                  <c:v>433447.92999999988</c:v>
                </c:pt>
                <c:pt idx="2">
                  <c:v>71437.62000000001</c:v>
                </c:pt>
                <c:pt idx="3">
                  <c:v>66756.429999999993</c:v>
                </c:pt>
                <c:pt idx="4">
                  <c:v>18561.480000000003</c:v>
                </c:pt>
                <c:pt idx="5">
                  <c:v>154222.62000000002</c:v>
                </c:pt>
                <c:pt idx="6">
                  <c:v>27119.17</c:v>
                </c:pt>
                <c:pt idx="7">
                  <c:v>64663.86</c:v>
                </c:pt>
                <c:pt idx="8">
                  <c:v>84688.43</c:v>
                </c:pt>
                <c:pt idx="9">
                  <c:v>310.11</c:v>
                </c:pt>
                <c:pt idx="10">
                  <c:v>447781.06000000006</c:v>
                </c:pt>
                <c:pt idx="11">
                  <c:v>8099.4399999999987</c:v>
                </c:pt>
              </c:numCache>
            </c:numRef>
          </c:val>
          <c:extLst xmlns:c16r2="http://schemas.microsoft.com/office/drawing/2015/06/chart">
            <c:ext xmlns:c16="http://schemas.microsoft.com/office/drawing/2014/chart" uri="{C3380CC4-5D6E-409C-BE32-E72D297353CC}">
              <c16:uniqueId val="{00000001-9781-4CCF-A4C6-D7FD3E46F947}"/>
            </c:ext>
          </c:extLst>
        </c:ser>
        <c:dLbls>
          <c:showLegendKey val="0"/>
          <c:showVal val="0"/>
          <c:showCatName val="0"/>
          <c:showSerName val="0"/>
          <c:showPercent val="0"/>
          <c:showBubbleSize val="0"/>
        </c:dLbls>
        <c:gapWidth val="150"/>
        <c:axId val="-591872912"/>
        <c:axId val="-591871280"/>
      </c:barChart>
      <c:catAx>
        <c:axId val="-5918729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u-RU"/>
          </a:p>
        </c:txPr>
        <c:crossAx val="-591871280"/>
        <c:crosses val="autoZero"/>
        <c:auto val="1"/>
        <c:lblAlgn val="ctr"/>
        <c:lblOffset val="100"/>
        <c:tickMarkSkip val="1"/>
        <c:noMultiLvlLbl val="0"/>
      </c:catAx>
      <c:valAx>
        <c:axId val="-5918712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u-RU"/>
          </a:p>
        </c:txPr>
        <c:crossAx val="-591872912"/>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u-RU"/>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311323416452564"/>
          <c:y val="8.1447963800904979E-2"/>
          <c:w val="0.73584990401346972"/>
          <c:h val="0.61085972850678782"/>
        </c:manualLayout>
      </c:layout>
      <c:barChart>
        <c:barDir val="col"/>
        <c:grouping val="stacked"/>
        <c:varyColors val="0"/>
        <c:ser>
          <c:idx val="0"/>
          <c:order val="0"/>
          <c:spPr>
            <a:solidFill>
              <a:srgbClr val="4F81BD"/>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данных'!$B$61:$B$64</c:f>
              <c:numCache>
                <c:formatCode>#,##0</c:formatCode>
                <c:ptCount val="4"/>
              </c:numCache>
            </c:numRef>
          </c:val>
          <c:extLst xmlns:c16r2="http://schemas.microsoft.com/office/drawing/2015/06/chart">
            <c:ext xmlns:c16="http://schemas.microsoft.com/office/drawing/2014/chart" uri="{C3380CC4-5D6E-409C-BE32-E72D297353CC}">
              <c16:uniqueId val="{00000000-5069-486C-9143-BDD348A3A87F}"/>
            </c:ext>
          </c:extLst>
        </c:ser>
        <c:ser>
          <c:idx val="1"/>
          <c:order val="1"/>
          <c:spPr>
            <a:solidFill>
              <a:srgbClr val="C6D9F1"/>
            </a:solidFill>
            <a:ln w="12700">
              <a:solidFill>
                <a:srgbClr val="000000"/>
              </a:solidFill>
              <a:prstDash val="solid"/>
            </a:ln>
          </c:spPr>
          <c:invertIfNegative val="0"/>
          <c:cat>
            <c:strRef>
              <c:f>'Ввод данных'!$A$61:$A$64</c:f>
              <c:strCache>
                <c:ptCount val="4"/>
                <c:pt idx="0">
                  <c:v>Выплачено Глобальным фондом</c:v>
                </c:pt>
                <c:pt idx="1">
                  <c:v>Расходы и платежи ОР</c:v>
                </c:pt>
                <c:pt idx="2">
                  <c:v>Выплачено субреципиентам</c:v>
                </c:pt>
                <c:pt idx="3">
                  <c:v>Расходы субреципиентов</c:v>
                </c:pt>
              </c:strCache>
            </c:strRef>
          </c:cat>
          <c:val>
            <c:numRef>
              <c:f>'Ввод данных'!$C$61:$C$64</c:f>
              <c:numCache>
                <c:formatCode>#,##0</c:formatCode>
                <c:ptCount val="4"/>
                <c:pt idx="0" formatCode="#,##0.00">
                  <c:v>9988796</c:v>
                </c:pt>
                <c:pt idx="1">
                  <c:v>1225556.3599999999</c:v>
                </c:pt>
                <c:pt idx="2">
                  <c:v>1842984.6700000002</c:v>
                </c:pt>
                <c:pt idx="3">
                  <c:v>1449932.94</c:v>
                </c:pt>
              </c:numCache>
            </c:numRef>
          </c:val>
          <c:extLst xmlns:c16r2="http://schemas.microsoft.com/office/drawing/2015/06/chart">
            <c:ext xmlns:c16="http://schemas.microsoft.com/office/drawing/2014/chart" uri="{C3380CC4-5D6E-409C-BE32-E72D297353CC}">
              <c16:uniqueId val="{00000001-5069-486C-9143-BDD348A3A87F}"/>
            </c:ext>
          </c:extLst>
        </c:ser>
        <c:dLbls>
          <c:showLegendKey val="0"/>
          <c:showVal val="0"/>
          <c:showCatName val="0"/>
          <c:showSerName val="0"/>
          <c:showPercent val="0"/>
          <c:showBubbleSize val="0"/>
        </c:dLbls>
        <c:gapWidth val="150"/>
        <c:overlap val="100"/>
        <c:axId val="-591869648"/>
        <c:axId val="-591859856"/>
      </c:barChart>
      <c:catAx>
        <c:axId val="-591869648"/>
        <c:scaling>
          <c:orientation val="minMax"/>
        </c:scaling>
        <c:delete val="0"/>
        <c:axPos val="b"/>
        <c:numFmt formatCode="General" sourceLinked="1"/>
        <c:majorTickMark val="none"/>
        <c:minorTickMark val="none"/>
        <c:tickLblPos val="nextTo"/>
        <c:crossAx val="-591859856"/>
        <c:crosses val="autoZero"/>
        <c:auto val="1"/>
        <c:lblAlgn val="ctr"/>
        <c:lblOffset val="100"/>
        <c:noMultiLvlLbl val="0"/>
      </c:catAx>
      <c:valAx>
        <c:axId val="-591859856"/>
        <c:scaling>
          <c:orientation val="minMax"/>
        </c:scaling>
        <c:delete val="0"/>
        <c:axPos val="l"/>
        <c:majorGridlines/>
        <c:numFmt formatCode="#,##0" sourceLinked="1"/>
        <c:majorTickMark val="none"/>
        <c:minorTickMark val="none"/>
        <c:tickLblPos val="nextTo"/>
        <c:txPr>
          <a:bodyPr rot="0" vert="horz"/>
          <a:lstStyle/>
          <a:p>
            <a:pPr>
              <a:defRPr sz="800" b="0" i="0" u="none" strike="noStrike" baseline="0">
                <a:solidFill>
                  <a:srgbClr val="000000"/>
                </a:solidFill>
                <a:latin typeface="Calibri"/>
                <a:ea typeface="Calibri"/>
                <a:cs typeface="Calibri"/>
              </a:defRPr>
            </a:pPr>
            <a:endParaRPr lang="ru-RU"/>
          </a:p>
        </c:txPr>
        <c:crossAx val="-591869648"/>
        <c:crosses val="autoZero"/>
        <c:crossBetween val="between"/>
      </c:valAx>
      <c:dTable>
        <c:showHorzBorder val="1"/>
        <c:showVertBorder val="1"/>
        <c:showOutline val="1"/>
        <c:showKeys val="1"/>
        <c:txPr>
          <a:bodyPr/>
          <a:lstStyle/>
          <a:p>
            <a:pPr rtl="0">
              <a:defRPr sz="500" baseline="0"/>
            </a:pPr>
            <a:endParaRPr lang="ru-RU"/>
          </a:p>
        </c:txPr>
      </c:dTable>
    </c:plotArea>
    <c:plotVisOnly val="1"/>
    <c:dispBlanksAs val="gap"/>
    <c:showDLblsOverMax val="0"/>
  </c:chart>
  <c:spPr>
    <a:ln>
      <a:noFill/>
    </a:ln>
  </c:spPr>
  <c:printSettings>
    <c:headerFooter/>
    <c:pageMargins b="0.75000000000000056" l="0.70000000000000051" r="0.70000000000000051" t="0.75000000000000056" header="0.30000000000000027" footer="0.30000000000000027"/>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spPr>
            <a:solidFill>
              <a:schemeClr val="accent1"/>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данных'!$B$81:$B$84</c:f>
              <c:numCache>
                <c:formatCode>@</c:formatCode>
                <c:ptCount val="4"/>
              </c:numCache>
            </c:numRef>
          </c:val>
          <c:extLst xmlns:c16r2="http://schemas.microsoft.com/office/drawing/2015/06/chart">
            <c:ext xmlns:c16="http://schemas.microsoft.com/office/drawing/2014/chart" uri="{C3380CC4-5D6E-409C-BE32-E72D297353CC}">
              <c16:uniqueId val="{00000000-808A-413F-9B43-8F7E97CF18E4}"/>
            </c:ext>
          </c:extLst>
        </c:ser>
        <c:ser>
          <c:idx val="1"/>
          <c:order val="1"/>
          <c:tx>
            <c:strRef>
              <c:f>'Ввод данных'!$C$80</c:f>
              <c:strCache>
                <c:ptCount val="1"/>
                <c:pt idx="0">
                  <c:v>Выполненные</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данных'!$C$81:$C$84</c:f>
              <c:numCache>
                <c:formatCode>0</c:formatCode>
                <c:ptCount val="4"/>
                <c:pt idx="0">
                  <c:v>0</c:v>
                </c:pt>
                <c:pt idx="1">
                  <c:v>1</c:v>
                </c:pt>
                <c:pt idx="2">
                  <c:v>2</c:v>
                </c:pt>
                <c:pt idx="3">
                  <c:v>2</c:v>
                </c:pt>
              </c:numCache>
            </c:numRef>
          </c:val>
          <c:extLst xmlns:c16r2="http://schemas.microsoft.com/office/drawing/2015/06/chart">
            <c:ext xmlns:c16="http://schemas.microsoft.com/office/drawing/2014/chart" uri="{C3380CC4-5D6E-409C-BE32-E72D297353CC}">
              <c16:uniqueId val="{00000001-808A-413F-9B43-8F7E97CF18E4}"/>
            </c:ext>
          </c:extLst>
        </c:ser>
        <c:ser>
          <c:idx val="2"/>
          <c:order val="2"/>
          <c:tx>
            <c:strRef>
              <c:f>'Ввод данных'!$D$80</c:f>
              <c:strCache>
                <c:ptCount val="1"/>
                <c:pt idx="0">
                  <c:v>Невыполненные, но непросроченные</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данных'!$D$81:$D$84</c:f>
              <c:numCache>
                <c:formatCode>0</c:formatCode>
                <c:ptCount val="4"/>
                <c:pt idx="0">
                  <c:v>0</c:v>
                </c:pt>
                <c:pt idx="1">
                  <c:v>0</c:v>
                </c:pt>
                <c:pt idx="2">
                  <c:v>0</c:v>
                </c:pt>
                <c:pt idx="3">
                  <c:v>1</c:v>
                </c:pt>
              </c:numCache>
            </c:numRef>
          </c:val>
          <c:extLst xmlns:c16r2="http://schemas.microsoft.com/office/drawing/2015/06/chart">
            <c:ext xmlns:c16="http://schemas.microsoft.com/office/drawing/2014/chart" uri="{C3380CC4-5D6E-409C-BE32-E72D297353CC}">
              <c16:uniqueId val="{00000002-808A-413F-9B43-8F7E97CF18E4}"/>
            </c:ext>
          </c:extLst>
        </c:ser>
        <c:ser>
          <c:idx val="3"/>
          <c:order val="3"/>
          <c:tx>
            <c:strRef>
              <c:f>'Ввод данных'!$E$80</c:f>
              <c:strCache>
                <c:ptCount val="1"/>
                <c:pt idx="0">
                  <c:v>Невыполненные и просроченные</c:v>
                </c:pt>
              </c:strCache>
            </c:strRef>
          </c:tx>
          <c:spPr>
            <a:solidFill>
              <a:schemeClr val="accent4"/>
            </a:solidFill>
            <a:ln>
              <a:noFill/>
            </a:ln>
            <a:effectLst/>
          </c:spPr>
          <c:invertIfNegative val="0"/>
          <c:cat>
            <c:strRef>
              <c:f>'Ввод данных'!$A$81:$A$84</c:f>
              <c:strCache>
                <c:ptCount val="4"/>
                <c:pt idx="0">
                  <c:v>Предварительные условия (ПУ) ВИЧ/СПИД</c:v>
                </c:pt>
                <c:pt idx="1">
                  <c:v>Действия с установленным сроком исполнения (ДУС) ВИЧ/СПИД</c:v>
                </c:pt>
                <c:pt idx="2">
                  <c:v>Предварительные условия (ПУ) ТБ</c:v>
                </c:pt>
                <c:pt idx="3">
                  <c:v>Действия с установленным сроком исполнения (ДУС) ТБ</c:v>
                </c:pt>
              </c:strCache>
            </c:strRef>
          </c:cat>
          <c:val>
            <c:numRef>
              <c:f>'Ввод данных'!$E$81:$E$84</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4-C304-4055-AE8E-D7CE2D8D3EE6}"/>
            </c:ext>
          </c:extLst>
        </c:ser>
        <c:dLbls>
          <c:showLegendKey val="0"/>
          <c:showVal val="0"/>
          <c:showCatName val="0"/>
          <c:showSerName val="0"/>
          <c:showPercent val="0"/>
          <c:showBubbleSize val="0"/>
        </c:dLbls>
        <c:gapWidth val="55"/>
        <c:overlap val="100"/>
        <c:axId val="-591863120"/>
        <c:axId val="-591865840"/>
      </c:barChart>
      <c:catAx>
        <c:axId val="-59186312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1865840"/>
        <c:crosses val="autoZero"/>
        <c:auto val="1"/>
        <c:lblAlgn val="ctr"/>
        <c:lblOffset val="100"/>
        <c:tickLblSkip val="1"/>
        <c:tickMarkSkip val="1"/>
        <c:noMultiLvlLbl val="0"/>
      </c:catAx>
      <c:valAx>
        <c:axId val="-591865840"/>
        <c:scaling>
          <c:orientation val="minMax"/>
        </c:scaling>
        <c:delete val="1"/>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crossAx val="-591863120"/>
        <c:crosses val="autoZero"/>
        <c:crossBetween val="between"/>
      </c:valAx>
      <c:spPr>
        <a:noFill/>
        <a:ln>
          <a:noFill/>
        </a:ln>
        <a:effectLst/>
      </c:spPr>
    </c:plotArea>
    <c:legend>
      <c:legendPos val="r"/>
      <c:legendEntry>
        <c:idx val="0"/>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alignWithMargins="0"/>
    <c:pageMargins b="1" l="0.75000000000000033" r="0.750000000000000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3749897284938829"/>
          <c:y val="9.9325225619845803E-2"/>
          <c:w val="0.60327318841303279"/>
          <c:h val="0.55248767828383549"/>
        </c:manualLayout>
      </c:layout>
      <c:barChart>
        <c:barDir val="bar"/>
        <c:grouping val="percentStacked"/>
        <c:varyColors val="0"/>
        <c:ser>
          <c:idx val="1"/>
          <c:order val="0"/>
          <c:tx>
            <c:v>Получено</c:v>
          </c:tx>
          <c:spPr>
            <a:solidFill>
              <a:schemeClr val="accent2"/>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0-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данных'!$C$101:$C$105</c:f>
              <c:numCache>
                <c:formatCode>0</c:formatCode>
                <c:ptCount val="5"/>
                <c:pt idx="0" formatCode="General">
                  <c:v>0</c:v>
                </c:pt>
                <c:pt idx="1">
                  <c:v>0</c:v>
                </c:pt>
                <c:pt idx="2">
                  <c:v>30</c:v>
                </c:pt>
                <c:pt idx="4">
                  <c:v>10</c:v>
                </c:pt>
              </c:numCache>
            </c:numRef>
          </c:val>
          <c:extLst xmlns:c16r2="http://schemas.microsoft.com/office/drawing/2015/06/chart">
            <c:ext xmlns:c16="http://schemas.microsoft.com/office/drawing/2014/chart" uri="{C3380CC4-5D6E-409C-BE32-E72D297353CC}">
              <c16:uniqueId val="{00000001-10EC-4E35-BA7D-5D43EEA8A97D}"/>
            </c:ext>
          </c:extLst>
        </c:ser>
        <c:ser>
          <c:idx val="2"/>
          <c:order val="1"/>
          <c:tx>
            <c:v>Ожидаемых к получению</c:v>
          </c:tx>
          <c:spPr>
            <a:solidFill>
              <a:schemeClr val="accent3"/>
            </a:solidFill>
            <a:ln>
              <a:noFill/>
            </a:ln>
            <a:effectLst/>
          </c:spPr>
          <c:invertIfNegative val="0"/>
          <c:dLbls>
            <c:dLbl>
              <c:idx val="0"/>
              <c:delete val="1"/>
              <c:extLst xmlns:c16r2="http://schemas.microsoft.com/office/drawing/2015/06/chart">
                <c:ext xmlns:c16="http://schemas.microsoft.com/office/drawing/2014/chart" uri="{C3380CC4-5D6E-409C-BE32-E72D297353CC}">
                  <c16:uniqueId val="{00000002-10EC-4E35-BA7D-5D43EEA8A97D}"/>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'Ввод данных'!$A$101:$A$105</c:f>
              <c:strCache>
                <c:ptCount val="5"/>
                <c:pt idx="1">
                  <c:v>Отчеты ССР для СР ВИЧ/СПИД</c:v>
                </c:pt>
                <c:pt idx="2">
                  <c:v>Отчеты СР для ОР ВИЧ СПИД</c:v>
                </c:pt>
                <c:pt idx="3">
                  <c:v>Отчеты ССР для СР ТБ</c:v>
                </c:pt>
                <c:pt idx="4">
                  <c:v>Отчеты СР для ОР ТБ</c:v>
                </c:pt>
              </c:strCache>
            </c:strRef>
          </c:cat>
          <c:val>
            <c:numRef>
              <c:f>'Ввод данных'!$D$101:$D$105</c:f>
              <c:numCache>
                <c:formatCode>0</c:formatCode>
                <c:ptCount val="5"/>
                <c:pt idx="0" formatCode="General">
                  <c:v>0</c:v>
                </c:pt>
                <c:pt idx="1">
                  <c:v>0</c:v>
                </c:pt>
                <c:pt idx="2">
                  <c:v>4</c:v>
                </c:pt>
                <c:pt idx="3">
                  <c:v>0</c:v>
                </c:pt>
                <c:pt idx="4">
                  <c:v>0</c:v>
                </c:pt>
              </c:numCache>
            </c:numRef>
          </c:val>
          <c:extLst xmlns:c16r2="http://schemas.microsoft.com/office/drawing/2015/06/chart">
            <c:ext xmlns:c16="http://schemas.microsoft.com/office/drawing/2014/chart" uri="{C3380CC4-5D6E-409C-BE32-E72D297353CC}">
              <c16:uniqueId val="{00000003-10EC-4E35-BA7D-5D43EEA8A97D}"/>
            </c:ext>
          </c:extLst>
        </c:ser>
        <c:dLbls>
          <c:showLegendKey val="0"/>
          <c:showVal val="0"/>
          <c:showCatName val="0"/>
          <c:showSerName val="0"/>
          <c:showPercent val="0"/>
          <c:showBubbleSize val="0"/>
        </c:dLbls>
        <c:gapWidth val="150"/>
        <c:overlap val="100"/>
        <c:axId val="-591862576"/>
        <c:axId val="-861833968"/>
      </c:barChart>
      <c:catAx>
        <c:axId val="-59186257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ru-RU"/>
          </a:p>
        </c:txPr>
        <c:crossAx val="-861833968"/>
        <c:crosses val="autoZero"/>
        <c:auto val="1"/>
        <c:lblAlgn val="ctr"/>
        <c:lblOffset val="100"/>
        <c:noMultiLvlLbl val="0"/>
      </c:catAx>
      <c:valAx>
        <c:axId val="-86183396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1862576"/>
        <c:crosses val="max"/>
        <c:crossBetween val="between"/>
      </c:valAx>
      <c:spPr>
        <a:noFill/>
        <a:ln>
          <a:noFill/>
        </a:ln>
        <a:effectLst/>
      </c:spPr>
    </c:plotArea>
    <c:legend>
      <c:legendPos val="b"/>
      <c:legendEntry>
        <c:idx val="0"/>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legendEntry>
        <c:idx val="1"/>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1" l="0.75000000000000033" r="0.75000000000000033" t="1" header="0.5" footer="0.5"/>
    <c:pageSetup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37"/>
          <c:y val="0.10989010989010993"/>
          <c:w val="0.81094724363350235"/>
          <c:h val="0.54395604395604358"/>
        </c:manualLayout>
      </c:layout>
      <c:lineChart>
        <c:grouping val="standard"/>
        <c:varyColors val="0"/>
        <c:ser>
          <c:idx val="0"/>
          <c:order val="0"/>
          <c:tx>
            <c:strRef>
              <c:f>'Ввод данных'!$A$113</c:f>
              <c:strCache>
                <c:ptCount val="1"/>
                <c:pt idx="0">
                  <c:v>Совокупный утвердженный бюджет*</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'Ввод данных'!$B$113</c:f>
              <c:numCache>
                <c:formatCode>#,##0</c:formatCode>
                <c:ptCount val="1"/>
                <c:pt idx="0">
                  <c:v>68288.95</c:v>
                </c:pt>
              </c:numCache>
            </c:numRef>
          </c:val>
          <c:smooth val="0"/>
          <c:extLst xmlns:c16r2="http://schemas.microsoft.com/office/drawing/2015/06/chart">
            <c:ext xmlns:c16="http://schemas.microsoft.com/office/drawing/2014/chart" uri="{C3380CC4-5D6E-409C-BE32-E72D297353CC}">
              <c16:uniqueId val="{00000000-1FDB-481B-AC85-C5C3ACCAC2F8}"/>
            </c:ext>
          </c:extLst>
        </c:ser>
        <c:ser>
          <c:idx val="1"/>
          <c:order val="1"/>
          <c:tx>
            <c:strRef>
              <c:f>'Ввод данных'!$A$114</c:f>
              <c:strCache>
                <c:ptCount val="1"/>
                <c:pt idx="0">
                  <c:v>Общий объем финансовых обязательств</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'Ввод данных'!$B$114</c:f>
              <c:numCache>
                <c:formatCode>#,##0</c:formatCode>
                <c:ptCount val="1"/>
                <c:pt idx="0">
                  <c:v>3286506.8408695655</c:v>
                </c:pt>
              </c:numCache>
            </c:numRef>
          </c:val>
          <c:smooth val="0"/>
          <c:extLst xmlns:c16r2="http://schemas.microsoft.com/office/drawing/2015/06/chart">
            <c:ext xmlns:c16="http://schemas.microsoft.com/office/drawing/2014/chart" uri="{C3380CC4-5D6E-409C-BE32-E72D297353CC}">
              <c16:uniqueId val="{00000001-1FDB-481B-AC85-C5C3ACCAC2F8}"/>
            </c:ext>
          </c:extLst>
        </c:ser>
        <c:ser>
          <c:idx val="2"/>
          <c:order val="2"/>
          <c:tx>
            <c:strRef>
              <c:f>'Ввод данных'!$A$115</c:f>
              <c:strCache>
                <c:ptCount val="1"/>
                <c:pt idx="0">
                  <c:v>Общий объем расходов</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'Ввод данных'!$B$115</c:f>
              <c:numCache>
                <c:formatCode>#,##0</c:formatCode>
                <c:ptCount val="1"/>
                <c:pt idx="0">
                  <c:v>68288.95</c:v>
                </c:pt>
              </c:numCache>
            </c:numRef>
          </c:val>
          <c:smooth val="0"/>
          <c:extLst xmlns:c16r2="http://schemas.microsoft.com/office/drawing/2015/06/chart">
            <c:ext xmlns:c16="http://schemas.microsoft.com/office/drawing/2014/chart" uri="{C3380CC4-5D6E-409C-BE32-E72D297353CC}">
              <c16:uniqueId val="{00000002-1FDB-481B-AC85-C5C3ACCAC2F8}"/>
            </c:ext>
          </c:extLst>
        </c:ser>
        <c:dLbls>
          <c:showLegendKey val="0"/>
          <c:showVal val="0"/>
          <c:showCatName val="0"/>
          <c:showSerName val="0"/>
          <c:showPercent val="0"/>
          <c:showBubbleSize val="0"/>
        </c:dLbls>
        <c:marker val="1"/>
        <c:smooth val="0"/>
        <c:axId val="-597973488"/>
        <c:axId val="-597974576"/>
      </c:lineChart>
      <c:catAx>
        <c:axId val="-597973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u-RU"/>
          </a:p>
        </c:txPr>
        <c:crossAx val="-597974576"/>
        <c:crosses val="autoZero"/>
        <c:auto val="1"/>
        <c:lblAlgn val="ctr"/>
        <c:lblOffset val="100"/>
        <c:tickLblSkip val="1"/>
        <c:tickMarkSkip val="1"/>
        <c:noMultiLvlLbl val="0"/>
      </c:catAx>
      <c:valAx>
        <c:axId val="-59797457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u-RU"/>
          </a:p>
        </c:txPr>
        <c:crossAx val="-597973488"/>
        <c:crosses val="autoZero"/>
        <c:crossBetween val="between"/>
      </c:valAx>
      <c:spPr>
        <a:solidFill>
          <a:srgbClr val="FFFFFF"/>
        </a:solidFill>
        <a:ln w="12700">
          <a:solidFill>
            <a:srgbClr val="808080"/>
          </a:solidFill>
          <a:prstDash val="solid"/>
        </a:ln>
      </c:spPr>
    </c:plotArea>
    <c:legend>
      <c:legendPos val="r"/>
      <c:layout>
        <c:manualLayout>
          <c:xMode val="edge"/>
          <c:yMode val="edge"/>
          <c:x val="4.5766590389016072E-2"/>
          <c:y val="0.68837209302325586"/>
          <c:w val="0.92219679633867313"/>
          <c:h val="0.17209302325581391"/>
        </c:manualLayout>
      </c:layout>
      <c:overlay val="0"/>
      <c:spPr>
        <a:noFill/>
        <a:ln w="25400">
          <a:noFill/>
        </a:ln>
      </c:spPr>
      <c:txPr>
        <a:bodyPr/>
        <a:lstStyle/>
        <a:p>
          <a:pPr>
            <a:defRPr sz="550" b="0" i="0" u="none" strike="noStrike" baseline="0">
              <a:solidFill>
                <a:srgbClr val="000000"/>
              </a:solidFill>
              <a:latin typeface="Arial"/>
              <a:ea typeface="Arial"/>
              <a:cs typeface="Arial"/>
            </a:defRPr>
          </a:pPr>
          <a:endParaRPr lang="ru-RU"/>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u-RU"/>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'Ввод данных'!$A$89</c:f>
              <c:strCache>
                <c:ptCount val="1"/>
                <c:pt idx="0">
                  <c:v>Отдел управления проектом</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данных'!$B$89:$D$89</c:f>
              <c:numCache>
                <c:formatCode>General</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1-0DA3-4936-B752-A81E4B5E71BB}"/>
            </c:ext>
          </c:extLst>
        </c:ser>
        <c:ser>
          <c:idx val="2"/>
          <c:order val="1"/>
          <c:tx>
            <c:strRef>
              <c:f>'Ввод данных'!$A$90</c:f>
              <c:strCache>
                <c:ptCount val="1"/>
                <c:pt idx="0">
                  <c:v>ВИЧ/СПИД</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данных'!$B$90:$D$90</c:f>
              <c:numCache>
                <c:formatCode>General</c:formatCode>
                <c:ptCount val="3"/>
                <c:pt idx="0">
                  <c:v>7</c:v>
                </c:pt>
                <c:pt idx="1">
                  <c:v>6</c:v>
                </c:pt>
                <c:pt idx="2">
                  <c:v>1</c:v>
                </c:pt>
              </c:numCache>
            </c:numRef>
          </c:val>
          <c:extLst xmlns:c16r2="http://schemas.microsoft.com/office/drawing/2015/06/chart">
            <c:ext xmlns:c16="http://schemas.microsoft.com/office/drawing/2014/chart" uri="{C3380CC4-5D6E-409C-BE32-E72D297353CC}">
              <c16:uniqueId val="{00000002-0DA3-4936-B752-A81E4B5E71BB}"/>
            </c:ext>
          </c:extLst>
        </c:ser>
        <c:ser>
          <c:idx val="0"/>
          <c:order val="2"/>
          <c:tx>
            <c:strRef>
              <c:f>'Ввод данных'!$A$91</c:f>
              <c:strCache>
                <c:ptCount val="1"/>
                <c:pt idx="0">
                  <c:v>ТБ</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'Ввод данных'!$B$91:$D$91</c:f>
              <c:numCache>
                <c:formatCode>General</c:formatCode>
                <c:ptCount val="3"/>
                <c:pt idx="0">
                  <c:v>4</c:v>
                </c:pt>
                <c:pt idx="1">
                  <c:v>4</c:v>
                </c:pt>
                <c:pt idx="2">
                  <c:v>0</c:v>
                </c:pt>
              </c:numCache>
            </c:numRef>
          </c:val>
          <c:extLst xmlns:c16r2="http://schemas.microsoft.com/office/drawing/2015/06/chart">
            <c:ext xmlns:c16="http://schemas.microsoft.com/office/drawing/2014/chart" uri="{C3380CC4-5D6E-409C-BE32-E72D297353CC}">
              <c16:uniqueId val="{00000000-5670-436B-AE91-19B97B64DA90}"/>
            </c:ext>
          </c:extLst>
        </c:ser>
        <c:dLbls>
          <c:showLegendKey val="0"/>
          <c:showVal val="1"/>
          <c:showCatName val="0"/>
          <c:showSerName val="0"/>
          <c:showPercent val="0"/>
          <c:showBubbleSize val="0"/>
        </c:dLbls>
        <c:gapWidth val="150"/>
        <c:overlap val="-25"/>
        <c:axId val="-597976752"/>
        <c:axId val="-597979472"/>
      </c:barChart>
      <c:catAx>
        <c:axId val="-59797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79472"/>
        <c:crosses val="autoZero"/>
        <c:auto val="1"/>
        <c:lblAlgn val="ctr"/>
        <c:lblOffset val="100"/>
        <c:noMultiLvlLbl val="0"/>
      </c:catAx>
      <c:valAx>
        <c:axId val="-597979472"/>
        <c:scaling>
          <c:orientation val="minMax"/>
        </c:scaling>
        <c:delete val="1"/>
        <c:axPos val="l"/>
        <c:numFmt formatCode="General" sourceLinked="1"/>
        <c:majorTickMark val="none"/>
        <c:minorTickMark val="none"/>
        <c:tickLblPos val="nextTo"/>
        <c:crossAx val="-597976752"/>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'Ввод данных'!$A$90</c:f>
              <c:strCache>
                <c:ptCount val="1"/>
                <c:pt idx="0">
                  <c:v>ВИЧ/СПИД</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данных'!$B$96:$F$96</c:f>
              <c:numCache>
                <c:formatCode>General</c:formatCode>
                <c:ptCount val="5"/>
                <c:pt idx="0">
                  <c:v>35</c:v>
                </c:pt>
                <c:pt idx="1">
                  <c:v>35</c:v>
                </c:pt>
                <c:pt idx="2">
                  <c:v>35</c:v>
                </c:pt>
                <c:pt idx="3">
                  <c:v>35</c:v>
                </c:pt>
                <c:pt idx="4">
                  <c:v>34</c:v>
                </c:pt>
              </c:numCache>
            </c:numRef>
          </c:val>
          <c:extLst xmlns:c16r2="http://schemas.microsoft.com/office/drawing/2015/06/chart">
            <c:ext xmlns:c16="http://schemas.microsoft.com/office/drawing/2014/chart" uri="{C3380CC4-5D6E-409C-BE32-E72D297353CC}">
              <c16:uniqueId val="{00000000-3FCD-45D3-8758-36A1EB956708}"/>
            </c:ext>
          </c:extLst>
        </c:ser>
        <c:ser>
          <c:idx val="1"/>
          <c:order val="1"/>
          <c:tx>
            <c:strRef>
              <c:f>'Ввод данных'!$A$91</c:f>
              <c:strCache>
                <c:ptCount val="1"/>
                <c:pt idx="0">
                  <c:v>ТБ</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'Ввод данных'!$B$95:$F$95</c:f>
              <c:strCache>
                <c:ptCount val="5"/>
                <c:pt idx="0">
                  <c:v>Определеные</c:v>
                </c:pt>
                <c:pt idx="1">
                  <c:v>Прошедшие оценку</c:v>
                </c:pt>
                <c:pt idx="2">
                  <c:v>Одобренные</c:v>
                </c:pt>
                <c:pt idx="3">
                  <c:v>Подписавшие соглашение</c:v>
                </c:pt>
                <c:pt idx="4">
                  <c:v>Получающие финансирование</c:v>
                </c:pt>
              </c:strCache>
            </c:strRef>
          </c:cat>
          <c:val>
            <c:numRef>
              <c:f>'Ввод данных'!$B$97:$F$97</c:f>
              <c:numCache>
                <c:formatCode>General</c:formatCode>
                <c:ptCount val="5"/>
                <c:pt idx="0">
                  <c:v>10</c:v>
                </c:pt>
                <c:pt idx="1">
                  <c:v>10</c:v>
                </c:pt>
                <c:pt idx="2">
                  <c:v>10</c:v>
                </c:pt>
                <c:pt idx="3">
                  <c:v>10</c:v>
                </c:pt>
                <c:pt idx="4">
                  <c:v>10</c:v>
                </c:pt>
              </c:numCache>
            </c:numRef>
          </c:val>
          <c:extLst xmlns:c16r2="http://schemas.microsoft.com/office/drawing/2015/06/chart">
            <c:ext xmlns:c16="http://schemas.microsoft.com/office/drawing/2014/chart" uri="{C3380CC4-5D6E-409C-BE32-E72D297353CC}">
              <c16:uniqueId val="{00000001-3FCD-45D3-8758-36A1EB956708}"/>
            </c:ext>
          </c:extLst>
        </c:ser>
        <c:dLbls>
          <c:showLegendKey val="0"/>
          <c:showVal val="1"/>
          <c:showCatName val="0"/>
          <c:showSerName val="0"/>
          <c:showPercent val="0"/>
          <c:showBubbleSize val="0"/>
        </c:dLbls>
        <c:gapWidth val="150"/>
        <c:overlap val="-25"/>
        <c:axId val="-597977296"/>
        <c:axId val="-597978928"/>
      </c:barChart>
      <c:catAx>
        <c:axId val="-597977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78928"/>
        <c:crosses val="autoZero"/>
        <c:auto val="1"/>
        <c:lblAlgn val="ctr"/>
        <c:lblOffset val="100"/>
        <c:noMultiLvlLbl val="0"/>
      </c:catAx>
      <c:valAx>
        <c:axId val="-597978928"/>
        <c:scaling>
          <c:orientation val="minMax"/>
        </c:scaling>
        <c:delete val="1"/>
        <c:axPos val="l"/>
        <c:numFmt formatCode="General" sourceLinked="1"/>
        <c:majorTickMark val="none"/>
        <c:minorTickMark val="none"/>
        <c:tickLblPos val="nextTo"/>
        <c:crossAx val="-597977296"/>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r>
              <a:rPr lang="ru-RU" sz="1000"/>
              <a:t>Процент ЛУИН, охваченных программами по  профилактике ВИЧ</a:t>
            </a:r>
          </a:p>
        </c:rich>
      </c:tx>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n-lt"/>
              <a:ea typeface="+mn-ea"/>
              <a:cs typeface="+mn-cs"/>
            </a:defRPr>
          </a:pPr>
          <a:endParaRPr lang="ru-RU"/>
        </a:p>
      </c:txPr>
    </c:title>
    <c:autoTitleDeleted val="0"/>
    <c:plotArea>
      <c:layout/>
      <c:barChart>
        <c:barDir val="col"/>
        <c:grouping val="clustered"/>
        <c:varyColors val="0"/>
        <c:ser>
          <c:idx val="0"/>
          <c:order val="0"/>
          <c:tx>
            <c:strRef>
              <c:f>'Ввод данных'!$F$152</c:f>
              <c:strCache>
                <c:ptCount val="1"/>
                <c:pt idx="0">
                  <c:v>Целевой показатель</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данных'!$G$152:$I$152</c:f>
              <c:numCache>
                <c:formatCode>#,##0</c:formatCode>
                <c:ptCount val="3"/>
                <c:pt idx="0">
                  <c:v>13750</c:v>
                </c:pt>
              </c:numCache>
            </c:numRef>
          </c:val>
          <c:extLst xmlns:c16r2="http://schemas.microsoft.com/office/drawing/2015/06/chart">
            <c:ext xmlns:c16="http://schemas.microsoft.com/office/drawing/2014/chart" uri="{C3380CC4-5D6E-409C-BE32-E72D297353CC}">
              <c16:uniqueId val="{00000000-F4FA-4784-8E5F-61D375F426FC}"/>
            </c:ext>
          </c:extLst>
        </c:ser>
        <c:ser>
          <c:idx val="1"/>
          <c:order val="1"/>
          <c:tx>
            <c:strRef>
              <c:f>'Ввод данных'!$F$153</c:f>
              <c:strCache>
                <c:ptCount val="1"/>
                <c:pt idx="0">
                  <c:v>Достигнуто на 107%</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ru-RU"/>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'Ввод данных'!$G$151:$I$151</c:f>
              <c:strCache>
                <c:ptCount val="3"/>
                <c:pt idx="0">
                  <c:v>P1</c:v>
                </c:pt>
                <c:pt idx="1">
                  <c:v>P2</c:v>
                </c:pt>
                <c:pt idx="2">
                  <c:v>P3</c:v>
                </c:pt>
              </c:strCache>
            </c:strRef>
          </c:cat>
          <c:val>
            <c:numRef>
              <c:f>'Ввод данных'!$G$153:$I$153</c:f>
              <c:numCache>
                <c:formatCode>#,##0</c:formatCode>
                <c:ptCount val="3"/>
                <c:pt idx="0">
                  <c:v>14682</c:v>
                </c:pt>
              </c:numCache>
            </c:numRef>
          </c:val>
          <c:extLst xmlns:c16r2="http://schemas.microsoft.com/office/drawing/2015/06/chart">
            <c:ext xmlns:c16="http://schemas.microsoft.com/office/drawing/2014/chart" uri="{C3380CC4-5D6E-409C-BE32-E72D297353CC}">
              <c16:uniqueId val="{00000001-F4FA-4784-8E5F-61D375F426FC}"/>
            </c:ext>
          </c:extLst>
        </c:ser>
        <c:dLbls>
          <c:showLegendKey val="0"/>
          <c:showVal val="1"/>
          <c:showCatName val="0"/>
          <c:showSerName val="0"/>
          <c:showPercent val="0"/>
          <c:showBubbleSize val="0"/>
        </c:dLbls>
        <c:gapWidth val="150"/>
        <c:overlap val="-25"/>
        <c:axId val="-597972944"/>
        <c:axId val="-597982736"/>
      </c:barChart>
      <c:catAx>
        <c:axId val="-597972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crossAx val="-597982736"/>
        <c:crosses val="autoZero"/>
        <c:auto val="1"/>
        <c:lblAlgn val="ctr"/>
        <c:lblOffset val="100"/>
        <c:noMultiLvlLbl val="0"/>
      </c:catAx>
      <c:valAx>
        <c:axId val="-597982736"/>
        <c:scaling>
          <c:orientation val="minMax"/>
        </c:scaling>
        <c:delete val="1"/>
        <c:axPos val="l"/>
        <c:numFmt formatCode="#,##0" sourceLinked="1"/>
        <c:majorTickMark val="none"/>
        <c:minorTickMark val="none"/>
        <c:tickLblPos val="nextTo"/>
        <c:crossAx val="-597972944"/>
        <c:crosses val="autoZero"/>
        <c:crossBetween val="between"/>
      </c:valAx>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ru-RU"/>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ru-RU"/>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ecommendations!A1"/><Relationship Id="rId13" Type="http://schemas.openxmlformats.org/officeDocument/2006/relationships/hyperlink" Target="#'Data Entry'!A1"/><Relationship Id="rId3" Type="http://schemas.openxmlformats.org/officeDocument/2006/relationships/hyperlink" Target="#Finance!A1"/><Relationship Id="rId7" Type="http://schemas.openxmlformats.org/officeDocument/2006/relationships/hyperlink" Target="#&#1059;&#1087;&#1088;&#1072;&#1074;&#1083;&#1077;&#1085;&#1080;&#1077;!A1"/><Relationship Id="rId12" Type="http://schemas.openxmlformats.org/officeDocument/2006/relationships/hyperlink" Target="#&#1055;&#1086;&#1082;&#1072;&#1079;&#1072;&#1090;&#1077;&#1083;&#1080;!A1"/><Relationship Id="rId17" Type="http://schemas.openxmlformats.org/officeDocument/2006/relationships/image" Target="../media/image5.png"/><Relationship Id="rId2" Type="http://schemas.openxmlformats.org/officeDocument/2006/relationships/image" Target="../media/image2.png"/><Relationship Id="rId16" Type="http://schemas.openxmlformats.org/officeDocument/2006/relationships/image" Target="../media/image4.png"/><Relationship Id="rId1" Type="http://schemas.openxmlformats.org/officeDocument/2006/relationships/image" Target="../media/image1.png"/><Relationship Id="rId6" Type="http://schemas.openxmlformats.org/officeDocument/2006/relationships/hyperlink" Target="#Management!A1"/><Relationship Id="rId11" Type="http://schemas.openxmlformats.org/officeDocument/2006/relationships/hyperlink" Target="#'&#1057;&#1074;&#1077;&#1076;&#1077;&#1085;&#1080;&#1103; &#1086; &#1075;&#1088;&#1072;&#1085;&#1090;&#1077;'!A1"/><Relationship Id="rId5" Type="http://schemas.openxmlformats.org/officeDocument/2006/relationships/hyperlink" Target="#&#1055;&#1088;&#1086;&#1075;&#1088;&#1072;&#1084;&#1084;&#1072;!A1"/><Relationship Id="rId15" Type="http://schemas.openxmlformats.org/officeDocument/2006/relationships/image" Target="../media/image3.png"/><Relationship Id="rId10" Type="http://schemas.openxmlformats.org/officeDocument/2006/relationships/hyperlink" Target="#&#1044;&#1077;&#1081;&#1089;&#1090;&#1074;&#1080;&#1103;!A1"/><Relationship Id="rId4" Type="http://schemas.openxmlformats.org/officeDocument/2006/relationships/hyperlink" Target="#&#1060;&#1080;&#1085;&#1072;&#1085;&#1089;&#1080;&#1088;&#1086;&#1074;&#1072;&#1085;&#1080;&#1077;!A1"/><Relationship Id="rId9" Type="http://schemas.openxmlformats.org/officeDocument/2006/relationships/hyperlink" Target="#&#1056;&#1077;&#1082;&#1086;&#1084;&#1077;&#1085;&#1076;&#1072;&#1094;&#1080;&#1080;!A1"/><Relationship Id="rId14" Type="http://schemas.openxmlformats.org/officeDocument/2006/relationships/hyperlink" Target="#'&#1042;&#1074;&#1086;&#1076; &#1044;&#1072;&#1085;&#1085;&#1099;&#1093;'!A1"/></Relationships>
</file>

<file path=xl/drawings/_rels/drawing10.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3.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4.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1052;&#1077;&#1085;&#1102;!A1"/><Relationship Id="rId1" Type="http://schemas.openxmlformats.org/officeDocument/2006/relationships/chart" Target="../charts/chart1.xml"/><Relationship Id="rId4"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hyperlink" Target="#&#1052;&#1077;&#1085;&#1102;!A1"/></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7" Type="http://schemas.openxmlformats.org/officeDocument/2006/relationships/chart" Target="../charts/chart14.xml"/><Relationship Id="rId2" Type="http://schemas.openxmlformats.org/officeDocument/2006/relationships/chart" Target="../charts/chart9.xml"/><Relationship Id="rId1" Type="http://schemas.openxmlformats.org/officeDocument/2006/relationships/hyperlink" Target="#&#1052;&#1077;&#1085;&#1102;!A1"/><Relationship Id="rId6" Type="http://schemas.openxmlformats.org/officeDocument/2006/relationships/chart" Target="../charts/chart13.xml"/><Relationship Id="rId5" Type="http://schemas.openxmlformats.org/officeDocument/2006/relationships/chart" Target="../charts/chart12.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1052;&#1077;&#1085;&#1102;!A1"/></Relationships>
</file>

<file path=xl/drawings/_rels/drawing9.xml.rels><?xml version="1.0" encoding="UTF-8" standalone="yes"?>
<Relationships xmlns="http://schemas.openxmlformats.org/package/2006/relationships"><Relationship Id="rId2" Type="http://schemas.openxmlformats.org/officeDocument/2006/relationships/hyperlink" Target="#&#1052;&#1077;&#1085;&#1102;!A1"/><Relationship Id="rId1"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5</xdr:row>
      <xdr:rowOff>180975</xdr:rowOff>
    </xdr:from>
    <xdr:to>
      <xdr:col>12</xdr:col>
      <xdr:colOff>9525</xdr:colOff>
      <xdr:row>20</xdr:row>
      <xdr:rowOff>142875</xdr:rowOff>
    </xdr:to>
    <xdr:pic>
      <xdr:nvPicPr>
        <xdr:cNvPr id="3930518"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31349" t="36853" r="9531"/>
        <a:stretch>
          <a:fillRect/>
        </a:stretch>
      </xdr:blipFill>
      <xdr:spPr bwMode="auto">
        <a:xfrm>
          <a:off x="133350" y="1609725"/>
          <a:ext cx="7658100" cy="2819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930519" name="Picture 82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34000" y="1857375"/>
          <a:ext cx="2257425" cy="2190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930520"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133350</xdr:colOff>
      <xdr:row>10</xdr:row>
      <xdr:rowOff>9525</xdr:rowOff>
    </xdr:from>
    <xdr:to>
      <xdr:col>6</xdr:col>
      <xdr:colOff>657225</xdr:colOff>
      <xdr:row>12</xdr:row>
      <xdr:rowOff>38100</xdr:rowOff>
    </xdr:to>
    <xdr:grpSp>
      <xdr:nvGrpSpPr>
        <xdr:cNvPr id="3930521" name="Group 25">
          <a:hlinkClick xmlns:r="http://schemas.openxmlformats.org/officeDocument/2006/relationships" r:id="rId3"/>
        </xdr:cNvPr>
        <xdr:cNvGrpSpPr>
          <a:grpSpLocks/>
        </xdr:cNvGrpSpPr>
      </xdr:nvGrpSpPr>
      <xdr:grpSpPr bwMode="auto">
        <a:xfrm>
          <a:off x="3260725" y="2398713"/>
          <a:ext cx="1285875" cy="409575"/>
          <a:chOff x="1200" y="1912"/>
          <a:chExt cx="3456" cy="774"/>
        </a:xfrm>
      </xdr:grpSpPr>
      <xdr:sp macro="" textlink="">
        <xdr:nvSpPr>
          <xdr:cNvPr id="393056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2" name="AutoShape 27">
            <a:hlinkClick xmlns:r="http://schemas.openxmlformats.org/officeDocument/2006/relationships" r:id="rId4"/>
          </xdr:cNvPr>
          <xdr:cNvSpPr>
            <a:spLocks noChangeArrowheads="1"/>
          </xdr:cNvSpPr>
        </xdr:nvSpPr>
        <xdr:spPr bwMode="gray">
          <a:xfrm>
            <a:off x="1277" y="1984"/>
            <a:ext cx="3277" cy="630"/>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Финансирование</a:t>
            </a:r>
          </a:p>
        </xdr:txBody>
      </xdr:sp>
      <xdr:sp macro="" textlink="">
        <xdr:nvSpPr>
          <xdr:cNvPr id="23" name="Freeform 28"/>
          <xdr:cNvSpPr>
            <a:spLocks/>
          </xdr:cNvSpPr>
        </xdr:nvSpPr>
        <xdr:spPr bwMode="gray">
          <a:xfrm>
            <a:off x="1302" y="2020"/>
            <a:ext cx="358" cy="32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133350</xdr:colOff>
      <xdr:row>15</xdr:row>
      <xdr:rowOff>123825</xdr:rowOff>
    </xdr:from>
    <xdr:to>
      <xdr:col>6</xdr:col>
      <xdr:colOff>685800</xdr:colOff>
      <xdr:row>17</xdr:row>
      <xdr:rowOff>114300</xdr:rowOff>
    </xdr:to>
    <xdr:grpSp>
      <xdr:nvGrpSpPr>
        <xdr:cNvPr id="3930522" name="Group 25"/>
        <xdr:cNvGrpSpPr>
          <a:grpSpLocks/>
        </xdr:cNvGrpSpPr>
      </xdr:nvGrpSpPr>
      <xdr:grpSpPr bwMode="auto">
        <a:xfrm>
          <a:off x="3260725" y="3465513"/>
          <a:ext cx="1314450" cy="371475"/>
          <a:chOff x="1200" y="1912"/>
          <a:chExt cx="3456" cy="774"/>
        </a:xfrm>
      </xdr:grpSpPr>
      <xdr:sp macro="" textlink="">
        <xdr:nvSpPr>
          <xdr:cNvPr id="3930562"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6" name="AutoShape 27">
            <a:hlinkClick xmlns:r="http://schemas.openxmlformats.org/officeDocument/2006/relationships" r:id="rId5"/>
          </xdr:cNvPr>
          <xdr:cNvSpPr>
            <a:spLocks noChangeArrowheads="1"/>
          </xdr:cNvSpPr>
        </xdr:nvSpPr>
        <xdr:spPr bwMode="gray">
          <a:xfrm>
            <a:off x="1300" y="1991"/>
            <a:ext cx="3306"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Программа</a:t>
            </a:r>
          </a:p>
        </xdr:txBody>
      </xdr:sp>
      <xdr:sp macro="" textlink="">
        <xdr:nvSpPr>
          <xdr:cNvPr id="27" name="Freeform 28"/>
          <xdr:cNvSpPr>
            <a:spLocks/>
          </xdr:cNvSpPr>
        </xdr:nvSpPr>
        <xdr:spPr bwMode="gray">
          <a:xfrm>
            <a:off x="1300" y="2011"/>
            <a:ext cx="351"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123825</xdr:colOff>
      <xdr:row>12</xdr:row>
      <xdr:rowOff>161925</xdr:rowOff>
    </xdr:from>
    <xdr:to>
      <xdr:col>6</xdr:col>
      <xdr:colOff>676275</xdr:colOff>
      <xdr:row>14</xdr:row>
      <xdr:rowOff>171450</xdr:rowOff>
    </xdr:to>
    <xdr:grpSp>
      <xdr:nvGrpSpPr>
        <xdr:cNvPr id="3930523" name="Group 25">
          <a:hlinkClick xmlns:r="http://schemas.openxmlformats.org/officeDocument/2006/relationships" r:id="rId6"/>
        </xdr:cNvPr>
        <xdr:cNvGrpSpPr>
          <a:grpSpLocks/>
        </xdr:cNvGrpSpPr>
      </xdr:nvGrpSpPr>
      <xdr:grpSpPr bwMode="auto">
        <a:xfrm>
          <a:off x="3251200" y="2932113"/>
          <a:ext cx="1314450" cy="390525"/>
          <a:chOff x="1200" y="1912"/>
          <a:chExt cx="3456" cy="774"/>
        </a:xfrm>
      </xdr:grpSpPr>
      <xdr:sp macro="" textlink="">
        <xdr:nvSpPr>
          <xdr:cNvPr id="3930559"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sp macro="" textlink="">
        <xdr:nvSpPr>
          <xdr:cNvPr id="207941" name="AutoShape 27">
            <a:hlinkClick xmlns:r="http://schemas.openxmlformats.org/officeDocument/2006/relationships" r:id="rId7"/>
          </xdr:cNvPr>
          <xdr:cNvSpPr>
            <a:spLocks noChangeArrowheads="1"/>
          </xdr:cNvSpPr>
        </xdr:nvSpPr>
        <xdr:spPr bwMode="gray">
          <a:xfrm>
            <a:off x="1300" y="1988"/>
            <a:ext cx="3306" cy="623"/>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ru-RU" sz="1000" b="0" i="0" strike="noStrike">
                <a:solidFill>
                  <a:srgbClr val="FFFFFF"/>
                </a:solidFill>
                <a:latin typeface="Arial"/>
                <a:cs typeface="Arial"/>
              </a:rPr>
              <a:t>Управление</a:t>
            </a:r>
            <a:endParaRPr lang="en-US" sz="1000" b="0" i="0" strike="noStrike">
              <a:solidFill>
                <a:srgbClr val="FFFFFF"/>
              </a:solidFill>
              <a:latin typeface="Arial"/>
              <a:cs typeface="Arial"/>
            </a:endParaRPr>
          </a:p>
        </xdr:txBody>
      </xdr:sp>
      <xdr:sp macro="" textlink="">
        <xdr:nvSpPr>
          <xdr:cNvPr id="207942" name="Freeform 28"/>
          <xdr:cNvSpPr>
            <a:spLocks/>
          </xdr:cNvSpPr>
        </xdr:nvSpPr>
        <xdr:spPr bwMode="gray">
          <a:xfrm>
            <a:off x="1300" y="2006"/>
            <a:ext cx="351" cy="340"/>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3</xdr:col>
      <xdr:colOff>647700</xdr:colOff>
      <xdr:row>5</xdr:row>
      <xdr:rowOff>0</xdr:rowOff>
    </xdr:from>
    <xdr:to>
      <xdr:col>8</xdr:col>
      <xdr:colOff>200025</xdr:colOff>
      <xdr:row>6</xdr:row>
      <xdr:rowOff>47625</xdr:rowOff>
    </xdr:to>
    <xdr:sp macro="" textlink="">
      <xdr:nvSpPr>
        <xdr:cNvPr id="3175758" name="Rectangle 803"/>
        <xdr:cNvSpPr>
          <a:spLocks noChangeArrowheads="1"/>
        </xdr:cNvSpPr>
      </xdr:nvSpPr>
      <xdr:spPr bwMode="auto">
        <a:xfrm>
          <a:off x="2247900" y="1428750"/>
          <a:ext cx="3362325" cy="238125"/>
        </a:xfrm>
        <a:prstGeom prst="rect">
          <a:avLst/>
        </a:prstGeom>
        <a:noFill/>
        <a:ln>
          <a:noFill/>
        </a:ln>
        <a:extLst/>
      </xdr:spPr>
      <xdr:txBody>
        <a:bodyPr vertOverflow="clip" wrap="square" lIns="27432" tIns="27432" rIns="27432" bIns="0" anchor="t"/>
        <a:lstStyle/>
        <a:p>
          <a:pPr algn="ctr" rtl="0">
            <a:defRPr sz="1000"/>
          </a:pPr>
          <a:r>
            <a:rPr lang="az-Cyrl-AZ" sz="1100" b="1" i="1" u="none" strike="noStrike" baseline="0">
              <a:solidFill>
                <a:srgbClr val="000000"/>
              </a:solidFill>
              <a:latin typeface="Calibri"/>
              <a:cs typeface="Calibri"/>
            </a:rPr>
            <a:t>Выберите интересующий вас раздел:</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930525" name="Group 832">
          <a:hlinkClick xmlns:r="http://schemas.openxmlformats.org/officeDocument/2006/relationships" r:id="rId8"/>
        </xdr:cNvPr>
        <xdr:cNvGrpSpPr>
          <a:grpSpLocks/>
        </xdr:cNvGrpSpPr>
      </xdr:nvGrpSpPr>
      <xdr:grpSpPr bwMode="auto">
        <a:xfrm>
          <a:off x="5708650" y="2579688"/>
          <a:ext cx="1501775" cy="409575"/>
          <a:chOff x="599" y="262"/>
          <a:chExt cx="158" cy="43"/>
        </a:xfrm>
      </xdr:grpSpPr>
      <xdr:sp macro="" textlink="">
        <xdr:nvSpPr>
          <xdr:cNvPr id="3930555"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6" name="13 Grupo"/>
          <xdr:cNvGrpSpPr>
            <a:grpSpLocks/>
          </xdr:cNvGrpSpPr>
        </xdr:nvGrpSpPr>
        <xdr:grpSpPr bwMode="auto">
          <a:xfrm>
            <a:off x="603" y="267"/>
            <a:ext cx="151" cy="35"/>
            <a:chOff x="1104968" y="2771552"/>
            <a:chExt cx="3605494" cy="566957"/>
          </a:xfrm>
        </xdr:grpSpPr>
        <xdr:sp macro="" textlink="">
          <xdr:nvSpPr>
            <xdr:cNvPr id="4903" name="AutoShape 31">
              <a:hlinkClick xmlns:r="http://schemas.openxmlformats.org/officeDocument/2006/relationships" r:id="rId9"/>
            </xdr:cNvPr>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Рекомендации</a:t>
              </a:r>
              <a:endParaRPr lang="en-ZA" sz="1000" b="0" i="0" strike="noStrike">
                <a:solidFill>
                  <a:srgbClr val="000000"/>
                </a:solidFill>
                <a:latin typeface="Arial"/>
                <a:cs typeface="Arial"/>
              </a:endParaRPr>
            </a:p>
          </xdr:txBody>
        </xdr:sp>
        <xdr:sp macro="" textlink="">
          <xdr:nvSpPr>
            <xdr:cNvPr id="3930558"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930526" name="Group 830"/>
        <xdr:cNvGrpSpPr>
          <a:grpSpLocks/>
        </xdr:cNvGrpSpPr>
      </xdr:nvGrpSpPr>
      <xdr:grpSpPr bwMode="auto">
        <a:xfrm>
          <a:off x="327025" y="1903413"/>
          <a:ext cx="2143125" cy="2124075"/>
          <a:chOff x="32" y="188"/>
          <a:chExt cx="225" cy="225"/>
        </a:xfrm>
      </xdr:grpSpPr>
      <xdr:sp macro="" textlink="">
        <xdr:nvSpPr>
          <xdr:cNvPr id="3930553"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930527" name="Group 826"/>
        <xdr:cNvGrpSpPr>
          <a:grpSpLocks/>
        </xdr:cNvGrpSpPr>
      </xdr:nvGrpSpPr>
      <xdr:grpSpPr bwMode="auto">
        <a:xfrm>
          <a:off x="5699125" y="3208338"/>
          <a:ext cx="1501775" cy="409575"/>
          <a:chOff x="578" y="328"/>
          <a:chExt cx="158" cy="43"/>
        </a:xfrm>
      </xdr:grpSpPr>
      <xdr:sp macro="" textlink="">
        <xdr:nvSpPr>
          <xdr:cNvPr id="3930549"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50"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10"/>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ru-RU" sz="1000" b="0" i="0" strike="noStrike">
                  <a:solidFill>
                    <a:srgbClr val="000000"/>
                  </a:solidFill>
                  <a:latin typeface="Arial"/>
                  <a:cs typeface="Arial"/>
                </a:rPr>
                <a:t>Действия</a:t>
              </a:r>
              <a:endParaRPr lang="en-ZA" sz="1000" b="0" i="0" strike="noStrike">
                <a:solidFill>
                  <a:srgbClr val="000000"/>
                </a:solidFill>
                <a:latin typeface="Arial"/>
                <a:cs typeface="Arial"/>
              </a:endParaRPr>
            </a:p>
          </xdr:txBody>
        </xdr:sp>
        <xdr:sp macro="" textlink="">
          <xdr:nvSpPr>
            <xdr:cNvPr id="3930552"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a:noFill/>
            </a:ln>
            <a:extLst>
              <a:ext uri="{91240B29-F687-4F45-9708-019B960494DF}">
                <a14:hiddenLine xmlns:a14="http://schemas.microsoft.com/office/drawing/2010/main" w="9525">
                  <a:solidFill>
                    <a:srgbClr val="000000"/>
                  </a:solidFill>
                  <a:round/>
                  <a:headEnd/>
                  <a:tailEnd/>
                </a14:hiddenLine>
              </a:ext>
            </a:extLst>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930528" name="Group 831"/>
        <xdr:cNvGrpSpPr>
          <a:grpSpLocks/>
        </xdr:cNvGrpSpPr>
      </xdr:nvGrpSpPr>
      <xdr:grpSpPr bwMode="auto">
        <a:xfrm>
          <a:off x="593725" y="3475038"/>
          <a:ext cx="1504950" cy="342900"/>
          <a:chOff x="56" y="259"/>
          <a:chExt cx="158" cy="40"/>
        </a:xfrm>
      </xdr:grpSpPr>
      <xdr:sp macro="" textlink="">
        <xdr:nvSpPr>
          <xdr:cNvPr id="3930545"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6" name="11 Grupo"/>
          <xdr:cNvGrpSpPr>
            <a:grpSpLocks/>
          </xdr:cNvGrpSpPr>
        </xdr:nvGrpSpPr>
        <xdr:grpSpPr bwMode="auto">
          <a:xfrm>
            <a:off x="60" y="263"/>
            <a:ext cx="151" cy="32"/>
            <a:chOff x="1104968" y="2771584"/>
            <a:chExt cx="3605494" cy="566957"/>
          </a:xfrm>
        </xdr:grpSpPr>
        <xdr:sp macro="" textlink="">
          <xdr:nvSpPr>
            <xdr:cNvPr id="9" name="AutoShape 31">
              <a:hlinkClick xmlns:r="http://schemas.openxmlformats.org/officeDocument/2006/relationships" r:id="rId11"/>
            </xdr:cNvPr>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Сведения о гранте</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930529" name="37 Grupo">
          <a:hlinkClick xmlns:r="http://schemas.openxmlformats.org/officeDocument/2006/relationships" r:id="rId12"/>
        </xdr:cNvPr>
        <xdr:cNvGrpSpPr>
          <a:grpSpLocks/>
        </xdr:cNvGrpSpPr>
      </xdr:nvGrpSpPr>
      <xdr:grpSpPr bwMode="auto">
        <a:xfrm>
          <a:off x="593725" y="2417763"/>
          <a:ext cx="1504950" cy="371475"/>
          <a:chOff x="1343025" y="2428876"/>
          <a:chExt cx="3240982" cy="617274"/>
        </a:xfrm>
      </xdr:grpSpPr>
      <xdr:sp macro="" textlink="">
        <xdr:nvSpPr>
          <xdr:cNvPr id="3930541"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42"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Показатели</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930530" name="37 Grupo">
          <a:hlinkClick xmlns:r="http://schemas.openxmlformats.org/officeDocument/2006/relationships" r:id="rId13"/>
        </xdr:cNvPr>
        <xdr:cNvGrpSpPr>
          <a:grpSpLocks/>
        </xdr:cNvGrpSpPr>
      </xdr:nvGrpSpPr>
      <xdr:grpSpPr bwMode="auto">
        <a:xfrm>
          <a:off x="593725" y="2951163"/>
          <a:ext cx="1504950" cy="371475"/>
          <a:chOff x="1343025" y="2428876"/>
          <a:chExt cx="3240982" cy="617274"/>
        </a:xfrm>
      </xdr:grpSpPr>
      <xdr:sp macro="" textlink="">
        <xdr:nvSpPr>
          <xdr:cNvPr id="39305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sp>
      <xdr:grpSp>
        <xdr:nvGrpSpPr>
          <xdr:cNvPr id="3930538" name="13 Grupo"/>
          <xdr:cNvGrpSpPr>
            <a:grpSpLocks/>
          </xdr:cNvGrpSpPr>
        </xdr:nvGrpSpPr>
        <xdr:grpSpPr bwMode="auto">
          <a:xfrm>
            <a:off x="1419283" y="2495353"/>
            <a:ext cx="3097998" cy="503316"/>
            <a:chOff x="1104968" y="2771552"/>
            <a:chExt cx="3605494" cy="566957"/>
          </a:xfrm>
        </xdr:grpSpPr>
        <xdr:sp macro="" textlink="">
          <xdr:nvSpPr>
            <xdr:cNvPr id="14" name="AutoShape 31">
              <a:hlinkClick xmlns:r="http://schemas.openxmlformats.org/officeDocument/2006/relationships" r:id="rId14"/>
            </xdr:cNvPr>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az-Cyrl-AZ" sz="1000" b="0" i="0" u="none" strike="noStrike" baseline="0">
                  <a:solidFill>
                    <a:srgbClr val="FFFFFF"/>
                  </a:solidFill>
                  <a:latin typeface="Arial"/>
                  <a:cs typeface="Arial"/>
                </a:rPr>
                <a:t>Ввод данных</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930531" name="Picture 2012"/>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333375" y="1876425"/>
          <a:ext cx="2133600"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az-Cyrl-AZ" sz="1200" b="0" i="0" u="none" strike="noStrike" baseline="0">
              <a:solidFill>
                <a:srgbClr val="000000"/>
              </a:solidFill>
              <a:latin typeface="Arial"/>
              <a:cs typeface="Arial"/>
            </a:rPr>
            <a:t>Информация о гранте</a:t>
          </a:r>
          <a:endParaRPr lang="az-Cyrl-AZ" sz="1800" b="0" i="0" u="none" strike="noStrike" baseline="0">
            <a:solidFill>
              <a:srgbClr val="000000"/>
            </a:solidFill>
            <a:latin typeface="Arial"/>
            <a:cs typeface="Arial"/>
          </a:endParaRPr>
        </a:p>
        <a:p>
          <a:pPr algn="ctr" rtl="0">
            <a:defRPr sz="1000"/>
          </a:pPr>
          <a:endParaRPr lang="az-Cyrl-AZ" sz="1800" b="0" i="0" u="none" strike="noStrike" baseline="0">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930533" name="Picture 2016"/>
        <xdr:cNvPicPr>
          <a:picLocks noChangeAspect="1" noChangeArrowheads="1"/>
        </xdr:cNvPicPr>
      </xdr:nvPicPr>
      <xdr:blipFill>
        <a:blip xmlns:r="http://schemas.openxmlformats.org/officeDocument/2006/relationships" r:embed="rId16" cstate="print">
          <a:extLst>
            <a:ext uri="{28A0092B-C50C-407E-A947-70E740481C1C}">
              <a14:useLocalDpi xmlns:a14="http://schemas.microsoft.com/office/drawing/2010/main" val="0"/>
            </a:ext>
          </a:extLst>
        </a:blip>
        <a:srcRect/>
        <a:stretch>
          <a:fillRect/>
        </a:stretch>
      </xdr:blipFill>
      <xdr:spPr bwMode="auto">
        <a:xfrm>
          <a:off x="2609850" y="1876425"/>
          <a:ext cx="26003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Показатели</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930535" name="Picture 2018"/>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381625" y="1885950"/>
          <a:ext cx="2162175" cy="438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ru-RU" sz="1200" b="0" i="0" strike="noStrike">
              <a:solidFill>
                <a:srgbClr val="000000"/>
              </a:solidFill>
              <a:latin typeface="Arial"/>
              <a:cs typeface="Arial"/>
            </a:rPr>
            <a:t>Отчеты</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71"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42875" y="257175"/>
          <a:ext cx="74295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3</xdr:col>
      <xdr:colOff>38100</xdr:colOff>
      <xdr:row>55</xdr:row>
      <xdr:rowOff>144991</xdr:rowOff>
    </xdr:from>
    <xdr:to>
      <xdr:col>3</xdr:col>
      <xdr:colOff>885825</xdr:colOff>
      <xdr:row>55</xdr:row>
      <xdr:rowOff>144991</xdr:rowOff>
    </xdr:to>
    <xdr:cxnSp macro="">
      <xdr:nvCxnSpPr>
        <xdr:cNvPr id="7137" name="AutoShape 101"/>
        <xdr:cNvCxnSpPr>
          <a:cxnSpLocks noChangeShapeType="1"/>
        </xdr:cNvCxnSpPr>
      </xdr:nvCxnSpPr>
      <xdr:spPr bwMode="auto">
        <a:xfrm flipH="1">
          <a:off x="6684433" y="7405158"/>
          <a:ext cx="847725" cy="0"/>
        </a:xfrm>
        <a:prstGeom prst="straightConnector1">
          <a:avLst/>
        </a:prstGeom>
        <a:noFill/>
        <a:ln w="9525">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405342</xdr:colOff>
      <xdr:row>34</xdr:row>
      <xdr:rowOff>48683</xdr:rowOff>
    </xdr:from>
    <xdr:to>
      <xdr:col>11</xdr:col>
      <xdr:colOff>414867</xdr:colOff>
      <xdr:row>55</xdr:row>
      <xdr:rowOff>10583</xdr:rowOff>
    </xdr:to>
    <xdr:cxnSp macro="">
      <xdr:nvCxnSpPr>
        <xdr:cNvPr id="7138" name="Straight Arrow Connector 9"/>
        <xdr:cNvCxnSpPr>
          <a:cxnSpLocks noChangeShapeType="1"/>
        </xdr:cNvCxnSpPr>
      </xdr:nvCxnSpPr>
      <xdr:spPr bwMode="auto">
        <a:xfrm flipH="1">
          <a:off x="15550092" y="5329766"/>
          <a:ext cx="9525" cy="1940984"/>
        </a:xfrm>
        <a:prstGeom prst="straightConnector1">
          <a:avLst/>
        </a:prstGeom>
        <a:noFill/>
        <a:ln w="9525" algn="ctr">
          <a:solidFill>
            <a:srgbClr val="000000"/>
          </a:solidFill>
          <a:round/>
          <a:headEnd type="triangle" w="med" len="me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54332"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0</xdr:colOff>
      <xdr:row>23</xdr:row>
      <xdr:rowOff>0</xdr:rowOff>
    </xdr:from>
    <xdr:to>
      <xdr:col>6</xdr:col>
      <xdr:colOff>57150</xdr:colOff>
      <xdr:row>32</xdr:row>
      <xdr:rowOff>47625</xdr:rowOff>
    </xdr:to>
    <xdr:graphicFrame macro="">
      <xdr:nvGraphicFramePr>
        <xdr:cNvPr id="2854334"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161925</xdr:colOff>
      <xdr:row>9</xdr:row>
      <xdr:rowOff>66675</xdr:rowOff>
    </xdr:from>
    <xdr:to>
      <xdr:col>13</xdr:col>
      <xdr:colOff>171450</xdr:colOff>
      <xdr:row>20</xdr:row>
      <xdr:rowOff>76200</xdr:rowOff>
    </xdr:to>
    <xdr:graphicFrame macro="">
      <xdr:nvGraphicFramePr>
        <xdr:cNvPr id="2854335"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64477</xdr:colOff>
      <xdr:row>19</xdr:row>
      <xdr:rowOff>133351</xdr:rowOff>
    </xdr:from>
    <xdr:to>
      <xdr:col>13</xdr:col>
      <xdr:colOff>209550</xdr:colOff>
      <xdr:row>20</xdr:row>
      <xdr:rowOff>105509</xdr:rowOff>
    </xdr:to>
    <xdr:grpSp>
      <xdr:nvGrpSpPr>
        <xdr:cNvPr id="2854336" name="Group 6"/>
        <xdr:cNvGrpSpPr>
          <a:grpSpLocks/>
        </xdr:cNvGrpSpPr>
      </xdr:nvGrpSpPr>
      <xdr:grpSpPr bwMode="auto">
        <a:xfrm>
          <a:off x="4761035" y="4346332"/>
          <a:ext cx="3405553" cy="162658"/>
          <a:chOff x="0" y="0"/>
          <a:chExt cx="37352" cy="2842"/>
        </a:xfrm>
      </xdr:grpSpPr>
      <xdr:sp macro="" textlink="">
        <xdr:nvSpPr>
          <xdr:cNvPr id="2854337" name="Rectangle 1"/>
          <xdr:cNvSpPr>
            <a:spLocks noChangeArrowheads="1"/>
          </xdr:cNvSpPr>
        </xdr:nvSpPr>
        <xdr:spPr bwMode="auto">
          <a:xfrm>
            <a:off x="0" y="603"/>
            <a:ext cx="1639" cy="1726"/>
          </a:xfrm>
          <a:prstGeom prst="rect">
            <a:avLst/>
          </a:prstGeom>
          <a:solidFill>
            <a:srgbClr val="AEC9E4">
              <a:alpha val="94116"/>
            </a:srgbClr>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31" name="Rectangle 3"/>
          <xdr:cNvSpPr>
            <a:spLocks noChangeArrowheads="1"/>
          </xdr:cNvSpPr>
        </xdr:nvSpPr>
        <xdr:spPr bwMode="auto">
          <a:xfrm>
            <a:off x="2393"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Текущий отчетный период</a:t>
            </a:r>
          </a:p>
        </xdr:txBody>
      </xdr:sp>
      <xdr:sp macro="" textlink="">
        <xdr:nvSpPr>
          <xdr:cNvPr id="2854339" name="Rectangle 4"/>
          <xdr:cNvSpPr>
            <a:spLocks noChangeArrowheads="1"/>
          </xdr:cNvSpPr>
        </xdr:nvSpPr>
        <xdr:spPr bwMode="auto">
          <a:xfrm>
            <a:off x="19150" y="776"/>
            <a:ext cx="1639" cy="1725"/>
          </a:xfrm>
          <a:prstGeom prst="rect">
            <a:avLst/>
          </a:prstGeom>
          <a:solidFill>
            <a:srgbClr val="005CB8"/>
          </a:solidFill>
          <a:ln>
            <a:noFill/>
          </a:ln>
          <a:extLst>
            <a:ext uri="{91240B29-F687-4F45-9708-019B960494DF}">
              <a14:hiddenLine xmlns:a14="http://schemas.microsoft.com/office/drawing/2010/main" w="25400">
                <a:solidFill>
                  <a:srgbClr val="000000"/>
                </a:solidFill>
                <a:miter lim="800000"/>
                <a:headEnd/>
                <a:tailEnd/>
              </a14:hiddenLine>
            </a:ext>
          </a:extLst>
        </xdr:spPr>
      </xdr:sp>
      <xdr:sp macro="" textlink="">
        <xdr:nvSpPr>
          <xdr:cNvPr id="2854229" name="Rectangle 5"/>
          <xdr:cNvSpPr>
            <a:spLocks noChangeArrowheads="1"/>
          </xdr:cNvSpPr>
        </xdr:nvSpPr>
        <xdr:spPr bwMode="auto">
          <a:xfrm>
            <a:off x="21537" y="0"/>
            <a:ext cx="15815" cy="2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25400">
                <a:solidFill>
                  <a:srgbClr val="000000"/>
                </a:solidFill>
                <a:miter lim="800000"/>
                <a:headEnd/>
                <a:tailEnd/>
              </a14:hiddenLine>
            </a:ext>
          </a:extLst>
        </xdr:spPr>
        <xdr:txBody>
          <a:bodyPr vertOverflow="clip" wrap="square" lIns="36000" tIns="36000" rIns="36000" bIns="36000" anchor="t" upright="1"/>
          <a:lstStyle/>
          <a:p>
            <a:pPr algn="l" rtl="0">
              <a:defRPr sz="1000"/>
            </a:pPr>
            <a:r>
              <a:rPr lang="ru-RU" sz="800" b="0" i="0" u="none" strike="noStrike" baseline="0">
                <a:solidFill>
                  <a:srgbClr val="000000"/>
                </a:solidFill>
                <a:latin typeface="Calibri"/>
                <a:cs typeface="Calibri"/>
              </a:rPr>
              <a:t>До отчетного периода</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209550</xdr:colOff>
      <xdr:row>8</xdr:row>
      <xdr:rowOff>19050</xdr:rowOff>
    </xdr:from>
    <xdr:to>
      <xdr:col>5</xdr:col>
      <xdr:colOff>1123950</xdr:colOff>
      <xdr:row>17</xdr:row>
      <xdr:rowOff>200025</xdr:rowOff>
    </xdr:to>
    <xdr:graphicFrame macro="">
      <xdr:nvGraphicFramePr>
        <xdr:cNvPr id="287084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20</xdr:row>
      <xdr:rowOff>47625</xdr:rowOff>
    </xdr:from>
    <xdr:to>
      <xdr:col>12</xdr:col>
      <xdr:colOff>933450</xdr:colOff>
      <xdr:row>25</xdr:row>
      <xdr:rowOff>161924</xdr:rowOff>
    </xdr:to>
    <xdr:graphicFrame macro="">
      <xdr:nvGraphicFramePr>
        <xdr:cNvPr id="287084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209550</xdr:colOff>
      <xdr:row>28</xdr:row>
      <xdr:rowOff>47625</xdr:rowOff>
    </xdr:from>
    <xdr:to>
      <xdr:col>5</xdr:col>
      <xdr:colOff>657225</xdr:colOff>
      <xdr:row>34</xdr:row>
      <xdr:rowOff>0</xdr:rowOff>
    </xdr:to>
    <xdr:graphicFrame macro="">
      <xdr:nvGraphicFramePr>
        <xdr:cNvPr id="287084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4"/>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8</xdr:col>
      <xdr:colOff>38099</xdr:colOff>
      <xdr:row>8</xdr:row>
      <xdr:rowOff>0</xdr:rowOff>
    </xdr:from>
    <xdr:to>
      <xdr:col>12</xdr:col>
      <xdr:colOff>914399</xdr:colOff>
      <xdr:row>17</xdr:row>
      <xdr:rowOff>190500</xdr:rowOff>
    </xdr:to>
    <xdr:graphicFrame macro="">
      <xdr:nvGraphicFramePr>
        <xdr:cNvPr id="9" name="Диаграмма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209549</xdr:colOff>
      <xdr:row>19</xdr:row>
      <xdr:rowOff>0</xdr:rowOff>
    </xdr:from>
    <xdr:to>
      <xdr:col>5</xdr:col>
      <xdr:colOff>1114424</xdr:colOff>
      <xdr:row>25</xdr:row>
      <xdr:rowOff>104775</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1"/>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twoCellAnchor>
    <xdr:from>
      <xdr:col>0</xdr:col>
      <xdr:colOff>212912</xdr:colOff>
      <xdr:row>9</xdr:row>
      <xdr:rowOff>0</xdr:rowOff>
    </xdr:from>
    <xdr:to>
      <xdr:col>5</xdr:col>
      <xdr:colOff>0</xdr:colOff>
      <xdr:row>20</xdr:row>
      <xdr:rowOff>11205</xdr:rowOff>
    </xdr:to>
    <xdr:graphicFrame macro="">
      <xdr:nvGraphicFramePr>
        <xdr:cNvPr id="10" name="Диаграмма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5604</xdr:colOff>
      <xdr:row>9</xdr:row>
      <xdr:rowOff>7327</xdr:rowOff>
    </xdr:from>
    <xdr:to>
      <xdr:col>11</xdr:col>
      <xdr:colOff>674077</xdr:colOff>
      <xdr:row>19</xdr:row>
      <xdr:rowOff>65943</xdr:rowOff>
    </xdr:to>
    <xdr:graphicFrame macro="">
      <xdr:nvGraphicFramePr>
        <xdr:cNvPr id="12" name="Диаграмма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665951</xdr:colOff>
      <xdr:row>9</xdr:row>
      <xdr:rowOff>1</xdr:rowOff>
    </xdr:from>
    <xdr:to>
      <xdr:col>17</xdr:col>
      <xdr:colOff>0</xdr:colOff>
      <xdr:row>19</xdr:row>
      <xdr:rowOff>67236</xdr:rowOff>
    </xdr:to>
    <xdr:graphicFrame macro="">
      <xdr:nvGraphicFramePr>
        <xdr:cNvPr id="13" name="Диаграмма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22411</xdr:colOff>
      <xdr:row>44</xdr:row>
      <xdr:rowOff>11206</xdr:rowOff>
    </xdr:from>
    <xdr:to>
      <xdr:col>4</xdr:col>
      <xdr:colOff>504265</xdr:colOff>
      <xdr:row>54</xdr:row>
      <xdr:rowOff>67236</xdr:rowOff>
    </xdr:to>
    <xdr:graphicFrame macro="">
      <xdr:nvGraphicFramePr>
        <xdr:cNvPr id="14" name="Диаграмма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515471</xdr:colOff>
      <xdr:row>43</xdr:row>
      <xdr:rowOff>548288</xdr:rowOff>
    </xdr:from>
    <xdr:to>
      <xdr:col>11</xdr:col>
      <xdr:colOff>11207</xdr:colOff>
      <xdr:row>55</xdr:row>
      <xdr:rowOff>11207</xdr:rowOff>
    </xdr:to>
    <xdr:graphicFrame macro="">
      <xdr:nvGraphicFramePr>
        <xdr:cNvPr id="15" name="Диаграмма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8804</xdr:colOff>
      <xdr:row>44</xdr:row>
      <xdr:rowOff>1600</xdr:rowOff>
    </xdr:from>
    <xdr:to>
      <xdr:col>17</xdr:col>
      <xdr:colOff>0</xdr:colOff>
      <xdr:row>55</xdr:row>
      <xdr:rowOff>11206</xdr:rowOff>
    </xdr:to>
    <xdr:graphicFrame macro="">
      <xdr:nvGraphicFramePr>
        <xdr:cNvPr id="16" name="Диаграмма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5135" name="Group 41"/>
        <xdr:cNvGrpSpPr>
          <a:grpSpLocks/>
        </xdr:cNvGrpSpPr>
      </xdr:nvGrpSpPr>
      <xdr:grpSpPr bwMode="auto">
        <a:xfrm>
          <a:off x="5556250" y="5577417"/>
          <a:ext cx="85725" cy="0"/>
          <a:chOff x="595" y="540"/>
          <a:chExt cx="9" cy="9"/>
        </a:xfrm>
      </xdr:grpSpPr>
      <xdr:sp macro="" textlink="">
        <xdr:nvSpPr>
          <xdr:cNvPr id="3435146"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7"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5136" name="Group 44"/>
        <xdr:cNvGrpSpPr>
          <a:grpSpLocks/>
        </xdr:cNvGrpSpPr>
      </xdr:nvGrpSpPr>
      <xdr:grpSpPr bwMode="auto">
        <a:xfrm>
          <a:off x="6537325" y="5577417"/>
          <a:ext cx="86783" cy="0"/>
          <a:chOff x="698" y="540"/>
          <a:chExt cx="9" cy="9"/>
        </a:xfrm>
      </xdr:grpSpPr>
      <xdr:sp macro="" textlink="">
        <xdr:nvSpPr>
          <xdr:cNvPr id="3435144"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5"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6</xdr:col>
      <xdr:colOff>781050</xdr:colOff>
      <xdr:row>20</xdr:row>
      <xdr:rowOff>0</xdr:rowOff>
    </xdr:from>
    <xdr:to>
      <xdr:col>7</xdr:col>
      <xdr:colOff>0</xdr:colOff>
      <xdr:row>20</xdr:row>
      <xdr:rowOff>0</xdr:rowOff>
    </xdr:to>
    <xdr:grpSp>
      <xdr:nvGrpSpPr>
        <xdr:cNvPr id="3435137" name="Group 47"/>
        <xdr:cNvGrpSpPr>
          <a:grpSpLocks/>
        </xdr:cNvGrpSpPr>
      </xdr:nvGrpSpPr>
      <xdr:grpSpPr bwMode="auto">
        <a:xfrm>
          <a:off x="5183717" y="5577417"/>
          <a:ext cx="86783" cy="0"/>
          <a:chOff x="698" y="540"/>
          <a:chExt cx="9" cy="9"/>
        </a:xfrm>
      </xdr:grpSpPr>
      <xdr:sp macro="" textlink="">
        <xdr:nvSpPr>
          <xdr:cNvPr id="3435142" name="Rectangle 47"/>
          <xdr:cNvSpPr>
            <a:spLocks noChangeArrowheads="1"/>
          </xdr:cNvSpPr>
        </xdr:nvSpPr>
        <xdr:spPr bwMode="auto">
          <a:xfrm rot="-5400000" flipH="1" flipV="1">
            <a:off x="698"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3"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3</xdr:col>
      <xdr:colOff>0</xdr:colOff>
      <xdr:row>20</xdr:row>
      <xdr:rowOff>0</xdr:rowOff>
    </xdr:from>
    <xdr:to>
      <xdr:col>3</xdr:col>
      <xdr:colOff>85725</xdr:colOff>
      <xdr:row>20</xdr:row>
      <xdr:rowOff>0</xdr:rowOff>
    </xdr:to>
    <xdr:grpSp>
      <xdr:nvGrpSpPr>
        <xdr:cNvPr id="3435138" name="Group 50"/>
        <xdr:cNvGrpSpPr>
          <a:grpSpLocks/>
        </xdr:cNvGrpSpPr>
      </xdr:nvGrpSpPr>
      <xdr:grpSpPr bwMode="auto">
        <a:xfrm>
          <a:off x="1439333" y="5577417"/>
          <a:ext cx="85725" cy="0"/>
          <a:chOff x="595" y="540"/>
          <a:chExt cx="9" cy="9"/>
        </a:xfrm>
      </xdr:grpSpPr>
      <xdr:sp macro="" textlink="">
        <xdr:nvSpPr>
          <xdr:cNvPr id="3435140" name="Rectangle 11"/>
          <xdr:cNvSpPr>
            <a:spLocks noChangeArrowheads="1"/>
          </xdr:cNvSpPr>
        </xdr:nvSpPr>
        <xdr:spPr bwMode="auto">
          <a:xfrm>
            <a:off x="595" y="540"/>
            <a:ext cx="9" cy="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43514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a:noFill/>
          </a:ln>
          <a:extLst>
            <a:ext uri="{91240B29-F687-4F45-9708-019B960494DF}">
              <a14:hiddenLine xmlns:a14="http://schemas.microsoft.com/office/drawing/2010/main" w="9525">
                <a:solidFill>
                  <a:srgbClr val="000000"/>
                </a:solidFill>
                <a:round/>
                <a:headEnd/>
                <a:tailEnd/>
              </a14:hiddenLine>
            </a:ext>
          </a:extLst>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51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ru-RU" sz="1000" b="0" i="0" strike="noStrike">
              <a:solidFill>
                <a:srgbClr val="000000"/>
              </a:solidFill>
              <a:latin typeface="Calibri"/>
            </a:rPr>
            <a:t>Меню</a:t>
          </a:r>
          <a:endParaRPr lang="en-US" sz="1000" b="0" i="0" strike="noStrike">
            <a:solidFill>
              <a:srgbClr val="000000"/>
            </a:solidFill>
            <a:latin typeface="Calibri"/>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CM/Dashboard/HIV/2017/CCM_Generic_Dashboard_ru_HIV_Jul_Dec_2017_draft%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CM/Dashboard/HIV/2017/CCM_Generic_Dashboard_ru_HIV_Jan_June_2017_draft%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s>
    <sheetDataSet>
      <sheetData sheetId="0"/>
      <sheetData sheetId="1"/>
      <sheetData sheetId="2">
        <row r="125">
          <cell r="A125" t="str">
            <v>Процент ЛУИН, охваченных программами по  профилактике ВИЧ</v>
          </cell>
        </row>
        <row r="127">
          <cell r="A127" t="str">
            <v xml:space="preserve">Процент взрослых и детей с известным ВИЧ статусом, получающих антиретровирусную терапию на данный момент </v>
          </cell>
        </row>
        <row r="129">
          <cell r="A129" t="str">
            <v xml:space="preserve">Количество ЛЖВ, находящихся на попечении общинных организаций и участвующих в программах поддержки </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Меню"/>
      <sheetName val="Показатели"/>
      <sheetName val="Ввод данных "/>
      <sheetName val="Сведения о гранте"/>
      <sheetName val="Финансирование"/>
      <sheetName val="Управление"/>
      <sheetName val="Программа"/>
      <sheetName val="Рекомендации"/>
      <sheetName val="Действия"/>
      <sheetName val="Установки"/>
      <sheetName val="Акроним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ables/tableSingleCells1.xml><?xml version="1.0" encoding="utf-8"?>
<singleXmlCells xmlns="http://schemas.openxmlformats.org/spreadsheetml/2006/main">
  <singleXmlCell id="419" r="B4" connectionId="0">
    <xmlCellPr id="1" uniqueName="1">
      <xmlPr mapId="43" xpath="/ns1:Root/ns1:Country" xmlDataType="string"/>
    </xmlCellPr>
  </singleXmlCell>
  <singleXmlCell id="420" r="B6" connectionId="0">
    <xmlCellPr id="1" uniqueName="1">
      <xmlPr mapId="43" xpath="/ns1:Root/ns1:GrantNumber" xmlDataType="string"/>
    </xmlCellPr>
  </singleXmlCell>
  <singleXmlCell id="421" r="B8" connectionId="0">
    <xmlCellPr id="1" uniqueName="1">
      <xmlPr mapId="43" xpath="/ns1:Root/ns1:PR" xmlDataType="string"/>
    </xmlCellPr>
  </singleXmlCell>
  <singleXmlCell id="422" r="B10" connectionId="0">
    <xmlCellPr id="1" uniqueName="1">
      <xmlPr mapId="43" xpath="/ns1:Root/ns1:StartDate" xmlDataType="dateTime"/>
    </xmlCellPr>
  </singleXmlCell>
  <singleXmlCell id="423" r="B12" connectionId="0">
    <xmlCellPr id="1" uniqueName="1">
      <xmlPr mapId="43" xpath="/ns1:Root/ns1:LatestRating" xmlDataType="string"/>
    </xmlCellPr>
  </singleXmlCell>
  <singleXmlCell id="424" r="F4" connectionId="0">
    <xmlCellPr id="1" uniqueName="1">
      <xmlPr mapId="43" xpath="/ns1:Root/ns1:GranTitle" xmlDataType="string"/>
    </xmlCellPr>
  </singleXmlCell>
  <singleXmlCell id="425" r="F6" connectionId="0">
    <xmlCellPr id="1" uniqueName="1">
      <xmlPr mapId="43" xpath="/ns1:Root/ns1:Componenent" xmlDataType="string"/>
    </xmlCellPr>
  </singleXmlCell>
  <singleXmlCell id="426" r="H6" connectionId="0">
    <xmlCellPr id="1" uniqueName="1">
      <xmlPr mapId="43" xpath="/ns1:Root/ns1:TotalFunding" xmlDataType="double"/>
    </xmlCellPr>
  </singleXmlCell>
  <singleXmlCell id="427" r="F8" connectionId="0">
    <xmlCellPr id="1" uniqueName="1">
      <xmlPr mapId="43" xpath="/ns1:Root/ns1:Round" xmlDataType="string"/>
    </xmlCellPr>
  </singleXmlCell>
  <singleXmlCell id="428" r="H8" connectionId="0">
    <xmlCellPr id="1" uniqueName="1">
      <xmlPr mapId="43" xpath="/ns1:Root/ns1:Phase" xmlDataType="string"/>
    </xmlCellPr>
  </singleXmlCell>
  <singleXmlCell id="429" r="F10" connectionId="0">
    <xmlCellPr id="1" uniqueName="1">
      <xmlPr mapId="43" xpath="/ns1:Root/ns1:LFA" xmlDataType="string"/>
    </xmlCellPr>
  </singleXmlCell>
  <singleXmlCell id="430" r="F12" connectionId="0">
    <xmlCellPr id="1" uniqueName="1">
      <xmlPr mapId="43" xpath="/ns1:Root/ns1:FPM" xmlDataType="string"/>
    </xmlCellPr>
  </singleXmlCell>
  <singleXmlCell id="431" r="B16" connectionId="0">
    <xmlCellPr id="1" uniqueName="1">
      <xmlPr mapId="43" xpath="/ns1:Root/ns1:Period" xmlDataType="string"/>
    </xmlCellPr>
  </singleXmlCell>
  <singleXmlCell id="432" r="D16" connectionId="0">
    <xmlCellPr id="1" uniqueName="1">
      <xmlPr mapId="43" xpath="/ns1:Root/ns1:From" xmlDataType="dateTime"/>
    </xmlCellPr>
  </singleXmlCell>
  <singleXmlCell id="433" r="F16" connectionId="0">
    <xmlCellPr id="1" uniqueName="1">
      <xmlPr mapId="43" xpath="/ns1:Root/ns1:To" xmlDataType="dateTime"/>
    </xmlCellPr>
  </singleXmlCell>
  <singleXmlCell id="434" r="I16" connectionId="0">
    <xmlCellPr id="1" uniqueName="1">
      <xmlPr mapId="43" xpath="/ns1:Root/ns1:DataEntryDate" xmlDataType="dateTime"/>
    </xmlCellPr>
  </singleXmlCell>
  <singleXmlCell id="435" r="C18" connectionId="0">
    <xmlCellPr id="1" uniqueName="1">
      <xmlPr mapId="43" xpath="/ns1:Root/ns1:PreparedBy" xmlDataType="string"/>
    </xmlCellPr>
  </singleXmlCell>
  <singleXmlCell id="436" r="B31" connectionId="0">
    <xmlCellPr id="1" uniqueName="1">
      <xmlPr mapId="43" xpath="/ns1:Root/ns1:F1/ns1:Budget__in____P1" xmlDataType="double"/>
    </xmlCellPr>
  </singleXmlCell>
  <singleXmlCell id="437" r="C31" connectionId="0">
    <xmlCellPr id="1" uniqueName="1">
      <xmlPr mapId="43" xpath="/ns1:Root/ns1:F1/ns1:Budget__in____P2" xmlDataType="double"/>
    </xmlCellPr>
  </singleXmlCell>
  <singleXmlCell id="438" r="D31" connectionId="0">
    <xmlCellPr id="1" uniqueName="1">
      <xmlPr mapId="43" xpath="/ns1:Root/ns1:F1/ns1:Budget__in____P3" xmlDataType="string"/>
    </xmlCellPr>
  </singleXmlCell>
  <singleXmlCell id="439" r="E31" connectionId="0">
    <xmlCellPr id="1" uniqueName="1">
      <xmlPr mapId="43" xpath="/ns1:Root/ns1:F1/ns1:Budget__in____P4" xmlDataType="string"/>
    </xmlCellPr>
  </singleXmlCell>
  <singleXmlCell id="440" r="F31" connectionId="0">
    <xmlCellPr id="1" uniqueName="1">
      <xmlPr mapId="43" xpath="/ns1:Root/ns1:F1/ns1:Budget__in____P5" xmlDataType="string"/>
    </xmlCellPr>
  </singleXmlCell>
  <singleXmlCell id="441" r="G31" connectionId="0">
    <xmlCellPr id="1" uniqueName="1">
      <xmlPr mapId="43" xpath="/ns1:Root/ns1:F1/ns1:Budget__in____P6" xmlDataType="string"/>
    </xmlCellPr>
  </singleXmlCell>
  <singleXmlCell id="442" r="H31" connectionId="0">
    <xmlCellPr id="1" uniqueName="1">
      <xmlPr mapId="43" xpath="/ns1:Root/ns1:F1/ns1:Budget__in____P7" xmlDataType="string"/>
    </xmlCellPr>
  </singleXmlCell>
  <singleXmlCell id="443" r="I31" connectionId="0">
    <xmlCellPr id="1" uniqueName="1">
      <xmlPr mapId="43" xpath="/ns1:Root/ns1:F1/ns1:Budget__in____P8" xmlDataType="string"/>
    </xmlCellPr>
  </singleXmlCell>
  <singleXmlCell id="444" r="J31" connectionId="0">
    <xmlCellPr id="1" uniqueName="1">
      <xmlPr mapId="43" xpath="/ns1:Root/ns1:F1/ns1:Budget__in____P9" xmlDataType="string"/>
    </xmlCellPr>
  </singleXmlCell>
  <singleXmlCell id="445" r="K31" connectionId="0">
    <xmlCellPr id="1" uniqueName="1">
      <xmlPr mapId="43" xpath="/ns1:Root/ns1:F1/ns1:Budget__in____P10" xmlDataType="string"/>
    </xmlCellPr>
  </singleXmlCell>
  <singleXmlCell id="446" r="L31" connectionId="0">
    <xmlCellPr id="1" uniqueName="1">
      <xmlPr mapId="43" xpath="/ns1:Root/ns1:F1/ns1:Budget__in____P11" xmlDataType="string"/>
    </xmlCellPr>
  </singleXmlCell>
  <singleXmlCell id="447" r="M31" connectionId="0">
    <xmlCellPr id="1" uniqueName="1">
      <xmlPr mapId="43" xpath="/ns1:Root/ns1:F1/ns1:Budget__in____P12" xmlDataType="string"/>
    </xmlCellPr>
  </singleXmlCell>
  <singleXmlCell id="448" r="B32" connectionId="0">
    <xmlCellPr id="1" uniqueName="1">
      <xmlPr mapId="43" xpath="/ns1:Root/ns1:F1/ns1:Disbursements_by_GF__in____P1" xmlDataType="double"/>
    </xmlCellPr>
  </singleXmlCell>
  <singleXmlCell id="449" r="C32" connectionId="0">
    <xmlCellPr id="1" uniqueName="1">
      <xmlPr mapId="43" xpath="/ns1:Root/ns1:F1/ns1:Disbursements_by_GF__in____P2" xmlDataType="double"/>
    </xmlCellPr>
  </singleXmlCell>
  <singleXmlCell id="450" r="D32" connectionId="0">
    <xmlCellPr id="1" uniqueName="1">
      <xmlPr mapId="43" xpath="/ns1:Root/ns1:F1/ns1:Disbursements_by_GF__in____P3" xmlDataType="string"/>
    </xmlCellPr>
  </singleXmlCell>
  <singleXmlCell id="451" r="E32" connectionId="0">
    <xmlCellPr id="1" uniqueName="1">
      <xmlPr mapId="43" xpath="/ns1:Root/ns1:F1/ns1:Disbursements_by_GF__in____P4" xmlDataType="string"/>
    </xmlCellPr>
  </singleXmlCell>
  <singleXmlCell id="452" r="F32" connectionId="0">
    <xmlCellPr id="1" uniqueName="1">
      <xmlPr mapId="43" xpath="/ns1:Root/ns1:F1/ns1:Disbursements_by_GF__in____P5" xmlDataType="string"/>
    </xmlCellPr>
  </singleXmlCell>
  <singleXmlCell id="453" r="G32" connectionId="0">
    <xmlCellPr id="1" uniqueName="1">
      <xmlPr mapId="43" xpath="/ns1:Root/ns1:F1/ns1:Disbursements_by_GF__in____P6" xmlDataType="string"/>
    </xmlCellPr>
  </singleXmlCell>
  <singleXmlCell id="454" r="H32" connectionId="0">
    <xmlCellPr id="1" uniqueName="1">
      <xmlPr mapId="43" xpath="/ns1:Root/ns1:F1/ns1:Disbursements_by_GF__in____P7" xmlDataType="string"/>
    </xmlCellPr>
  </singleXmlCell>
  <singleXmlCell id="455" r="I32" connectionId="0">
    <xmlCellPr id="1" uniqueName="1">
      <xmlPr mapId="43" xpath="/ns1:Root/ns1:F1/ns1:Disbursements_by_GF__in____P8" xmlDataType="string"/>
    </xmlCellPr>
  </singleXmlCell>
  <singleXmlCell id="456" r="J32" connectionId="0">
    <xmlCellPr id="1" uniqueName="1">
      <xmlPr mapId="43" xpath="/ns1:Root/ns1:F1/ns1:Disbursements_by_GF__in____P9" xmlDataType="string"/>
    </xmlCellPr>
  </singleXmlCell>
  <singleXmlCell id="457" r="K32" connectionId="0">
    <xmlCellPr id="1" uniqueName="1">
      <xmlPr mapId="43" xpath="/ns1:Root/ns1:F1/ns1:Disbursements_by_GF__in____P10" xmlDataType="string"/>
    </xmlCellPr>
  </singleXmlCell>
  <singleXmlCell id="458" r="L32" connectionId="0">
    <xmlCellPr id="1" uniqueName="1">
      <xmlPr mapId="43" xpath="/ns1:Root/ns1:F1/ns1:Disbursements_by_GF__in____P11" xmlDataType="string"/>
    </xmlCellPr>
  </singleXmlCell>
  <singleXmlCell id="459" r="M32" connectionId="0">
    <xmlCellPr id="1" uniqueName="1">
      <xmlPr mapId="43" xpath="/ns1:Root/ns1:F1/ns1:Disbursements_by_GF__in____P12" xmlDataType="string"/>
    </xmlCellPr>
  </singleXmlCell>
  <singleXmlCell id="460" r="B39" connectionId="0">
    <xmlCellPr id="1" uniqueName="1">
      <xmlPr mapId="43" xpath="/ns1:Root/ns1:F2/ns1:TB__detect_and_treat_Cumulative_Budget__in___" xmlDataType="double"/>
    </xmlCellPr>
  </singleXmlCell>
  <singleXmlCell id="461" r="C39" connectionId="0">
    <xmlCellPr id="1" uniqueName="1">
      <xmlPr mapId="43" xpath="/ns1:Root/ns1:F2/ns1:TB__detect_and_treat_Cumulative_Expenditures__in___" xmlDataType="double"/>
    </xmlCellPr>
  </singleXmlCell>
  <singleXmlCell id="462" r="B54" connectionId="0">
    <xmlCellPr id="1" uniqueName="1">
      <xmlPr mapId="43" xpath="/ns1:Root/ns1:F2/ns1:TB__ID_cases_Cumulative_Budget__in___" xmlDataType="double"/>
    </xmlCellPr>
  </singleXmlCell>
  <singleXmlCell id="463" r="C54" connectionId="0">
    <xmlCellPr id="1" uniqueName="1">
      <xmlPr mapId="43" xpath="/ns1:Root/ns1:F2/ns1:TB__ID_cases_Cumulative_Expenditures__in___" xmlDataType="double"/>
    </xmlCellPr>
  </singleXmlCell>
  <singleXmlCell id="464" r="B55" connectionId="0">
    <xmlCellPr id="1" uniqueName="1">
      <xmlPr mapId="43" xpath="/ns1:Root/ns1:F2/ns1:TB_HIV__Cumulative_Budget__in___" xmlDataType="double"/>
    </xmlCellPr>
  </singleXmlCell>
  <singleXmlCell id="465" r="C55" connectionId="0">
    <xmlCellPr id="1" uniqueName="1">
      <xmlPr mapId="43" xpath="/ns1:Root/ns1:F2/ns1:TB_HIV__Cumulative_Expenditures__in___" xmlDataType="double"/>
    </xmlCellPr>
  </singleXmlCell>
  <singleXmlCell id="476" r="B61" connectionId="0">
    <xmlCellPr id="1" uniqueName="1">
      <xmlPr mapId="43" xpath="/ns1:Root/ns1:F3/ns1:Disbursed_by_Global_Fund_Prior_to_reporting_period__in___" xmlDataType="double"/>
    </xmlCellPr>
  </singleXmlCell>
  <singleXmlCell id="477" r="C61" connectionId="0">
    <xmlCellPr id="1" uniqueName="1">
      <xmlPr mapId="43" xpath="/ns1:Root/ns1:F3/ns1:Disbursed_by_Global_Fund_Reporting_period__in___" xmlDataType="double"/>
    </xmlCellPr>
  </singleXmlCell>
  <singleXmlCell id="478" r="B62" connectionId="0">
    <xmlCellPr id="1" uniqueName="1">
      <xmlPr mapId="43" xpath="/ns1:Root/ns1:F3/ns1:PR_expenditure_and_disbursement_Prior_to_reporting_period__in___" xmlDataType="double"/>
    </xmlCellPr>
  </singleXmlCell>
  <singleXmlCell id="479" r="C62" connectionId="0">
    <xmlCellPr id="1" uniqueName="1">
      <xmlPr mapId="43" xpath="/ns1:Root/ns1:F3/ns1:PR_expenditure_and_disbursement_Reporting_period__in___" xmlDataType="double"/>
    </xmlCellPr>
  </singleXmlCell>
  <singleXmlCell id="480" r="B63" connectionId="0">
    <xmlCellPr id="1" uniqueName="1">
      <xmlPr mapId="43" xpath="/ns1:Root/ns1:F3/ns1:Disbursed_to_SRs_Prior_to_reporting_period__in___" xmlDataType="double"/>
    </xmlCellPr>
  </singleXmlCell>
  <singleXmlCell id="481" r="C63" connectionId="0">
    <xmlCellPr id="1" uniqueName="1">
      <xmlPr mapId="43" xpath="/ns1:Root/ns1:F3/ns1:Disbursed_to_SRs_Reporting_period__in___" xmlDataType="double"/>
    </xmlCellPr>
  </singleXmlCell>
  <singleXmlCell id="482" r="B64" connectionId="0">
    <xmlCellPr id="1" uniqueName="1">
      <xmlPr mapId="43" xpath="/ns1:Root/ns1:F3/ns1:SR_expenditures_Prior_to_reporting_period__in___" xmlDataType="double"/>
    </xmlCellPr>
  </singleXmlCell>
  <singleXmlCell id="483" r="C64" connectionId="0">
    <xmlCellPr id="1" uniqueName="1">
      <xmlPr mapId="43" xpath="/ns1:Root/ns1:F3/ns1:SR_expenditures_Reporting_period__in___" xmlDataType="double"/>
    </xmlCellPr>
  </singleXmlCell>
  <singleXmlCell id="484" r="C71" connectionId="0">
    <xmlCellPr id="1" uniqueName="1">
      <xmlPr mapId="43" xpath="/ns1:Root/ns1:F4/ns1:Days_taken_to_submit_acceptable_PU_DR_to_LFA_Expected__days_" xmlDataType="double"/>
    </xmlCellPr>
  </singleXmlCell>
  <singleXmlCell id="485" r="D71" connectionId="0">
    <xmlCellPr id="1" uniqueName="1">
      <xmlPr mapId="43" xpath="/ns1:Root/ns1:F4/ns1:Days_taken_to_submit_acceptable_PU_DR_to_LFA_Actual__days_" xmlDataType="double"/>
    </xmlCellPr>
  </singleXmlCell>
  <singleXmlCell id="486" r="C72" connectionId="0">
    <xmlCellPr id="1" uniqueName="1">
      <xmlPr mapId="43" xpath="/ns1:Root/ns1:F4/ns1:Days_taken_for_disbursement_to_reach_PR_Expected__days_" xmlDataType="double"/>
    </xmlCellPr>
  </singleXmlCell>
  <singleXmlCell id="487" r="D72" connectionId="0">
    <xmlCellPr id="1" uniqueName="1">
      <xmlPr mapId="43" xpath="/ns1:Root/ns1:F4/ns1:Days_taken_for_disbursement_to_reach_PR_Actual__days_" xmlDataType="double"/>
    </xmlCellPr>
  </singleXmlCell>
  <singleXmlCell id="488" r="C73" connectionId="0">
    <xmlCellPr id="1" uniqueName="1">
      <xmlPr mapId="43" xpath="/ns1:Root/ns1:F4/ns1:Days_taken_for_disbursement_to_reach_SRs__Expected__days_" xmlDataType="double"/>
    </xmlCellPr>
  </singleXmlCell>
  <singleXmlCell id="489" r="D73" connectionId="0">
    <xmlCellPr id="1" uniqueName="1">
      <xmlPr mapId="43" xpath="/ns1:Root/ns1:F4/ns1:Days_taken_for_disbursement_to_reach_SRs__Actual__days_" xmlDataType="double"/>
    </xmlCellPr>
  </singleXmlCell>
  <singleXmlCell id="498" r="B91" connectionId="0">
    <xmlCellPr id="1" uniqueName="1">
      <xmlPr mapId="43" xpath="/ns1:Root/ns1:M2/ns1:PMU_Planned" xmlDataType="double"/>
    </xmlCellPr>
  </singleXmlCell>
  <singleXmlCell id="499" r="C91" connectionId="0">
    <xmlCellPr id="1" uniqueName="1">
      <xmlPr mapId="43" xpath="/ns1:Root/ns1:M2/ns1:PMU_Filled" xmlDataType="double"/>
    </xmlCellPr>
  </singleXmlCell>
  <singleXmlCell id="500" r="B97" connectionId="0">
    <xmlCellPr id="1" uniqueName="1">
      <xmlPr mapId="43" xpath="/ns1:Root/ns1:M3/ns1:SRs_Identified" xmlDataType="double"/>
    </xmlCellPr>
  </singleXmlCell>
  <singleXmlCell id="501" r="C97" connectionId="0">
    <xmlCellPr id="1" uniqueName="1">
      <xmlPr mapId="43" xpath="/ns1:Root/ns1:M3/ns1:SRs_Assessed" xmlDataType="double"/>
    </xmlCellPr>
  </singleXmlCell>
  <singleXmlCell id="502" r="D97" connectionId="0">
    <xmlCellPr id="1" uniqueName="1">
      <xmlPr mapId="43" xpath="/ns1:Root/ns1:M3/ns1:SRs_Approved" xmlDataType="double"/>
    </xmlCellPr>
  </singleXmlCell>
  <singleXmlCell id="503" r="E97" connectionId="0">
    <xmlCellPr id="1" uniqueName="1">
      <xmlPr mapId="43" xpath="/ns1:Root/ns1:M3/ns1:SRs_Signed" xmlDataType="double"/>
    </xmlCellPr>
  </singleXmlCell>
  <singleXmlCell id="504" r="F97" connectionId="0">
    <xmlCellPr id="1" uniqueName="1">
      <xmlPr mapId="43" xpath="/ns1:Root/ns1:M3/ns1:SRs_Receiving_Funding" xmlDataType="double"/>
    </xmlCellPr>
  </singleXmlCell>
  <singleXmlCell id="506" r="B104" connectionId="0">
    <xmlCellPr id="1" uniqueName="1">
      <xmlPr mapId="43" xpath="/ns1:Root/ns1:M4/ns1:SSR_to_SR__IR_____Expected" xmlDataType="string"/>
    </xmlCellPr>
  </singleXmlCell>
  <singleXmlCell id="507" r="C104" connectionId="0">
    <xmlCellPr id="1" uniqueName="1">
      <xmlPr mapId="43" xpath="/ns1:Root/ns1:M4/ns1:SSR_to_SR__IR____Received" xmlDataType="string"/>
    </xmlCellPr>
  </singleXmlCell>
  <singleXmlCell id="509" r="B105" connectionId="0">
    <xmlCellPr id="1" uniqueName="1">
      <xmlPr mapId="43" xpath="/ns1:Root/ns1:M4/ns1:SRs__IRs__to_PR____Expected" xmlDataType="double"/>
    </xmlCellPr>
  </singleXmlCell>
  <singleXmlCell id="510" r="C105" connectionId="0">
    <xmlCellPr id="1" uniqueName="1">
      <xmlPr mapId="43" xpath="/ns1:Root/ns1:M4/ns1:SRs__IRs__to_PR___Received" xmlDataType="double"/>
    </xmlCellPr>
  </singleXmlCell>
  <singleXmlCell id="511" r="B110" connectionId="0">
    <xmlCellPr id="1" uniqueName="1">
      <xmlPr mapId="43" xpath="/ns1:Root/ns1:M5/ns1:Budget_Approved__P1" xmlDataType="double"/>
    </xmlCellPr>
  </singleXmlCell>
  <singleXmlCell id="512" r="C110" connectionId="0">
    <xmlCellPr id="1" uniqueName="1">
      <xmlPr mapId="43" xpath="/ns1:Root/ns1:M5/ns1:Budget_Approved__P2" xmlDataType="double"/>
    </xmlCellPr>
  </singleXmlCell>
  <singleXmlCell id="513" r="D110" connectionId="0">
    <xmlCellPr id="1" uniqueName="1">
      <xmlPr mapId="43" xpath="/ns1:Root/ns1:M5/ns1:Budget_Approved__P3" xmlDataType="double"/>
    </xmlCellPr>
  </singleXmlCell>
  <singleXmlCell id="514" r="E110" connectionId="0">
    <xmlCellPr id="1" uniqueName="1">
      <xmlPr mapId="43" xpath="/ns1:Root/ns1:M5/ns1:Budget_Approved__P4" xmlDataType="double"/>
    </xmlCellPr>
  </singleXmlCell>
  <singleXmlCell id="515" r="F110" connectionId="0">
    <xmlCellPr id="1" uniqueName="1">
      <xmlPr mapId="43" xpath="/ns1:Root/ns1:M5/ns1:Budget_Approved__P5" xmlDataType="double"/>
    </xmlCellPr>
  </singleXmlCell>
  <singleXmlCell id="516" r="G110" connectionId="0">
    <xmlCellPr id="1" uniqueName="1">
      <xmlPr mapId="43" xpath="/ns1:Root/ns1:M5/ns1:Budget_Approved__P6" xmlDataType="double"/>
    </xmlCellPr>
  </singleXmlCell>
  <singleXmlCell id="517" r="H110" connectionId="0">
    <xmlCellPr id="1" uniqueName="1">
      <xmlPr mapId="43" xpath="/ns1:Root/ns1:M5/ns1:Budget_Approved__P7" xmlDataType="double"/>
    </xmlCellPr>
  </singleXmlCell>
  <singleXmlCell id="518" r="I110" connectionId="0">
    <xmlCellPr id="1" uniqueName="1">
      <xmlPr mapId="43" xpath="/ns1:Root/ns1:M5/ns1:Budget_Approved__P8" xmlDataType="double"/>
    </xmlCellPr>
  </singleXmlCell>
  <singleXmlCell id="519" r="J110" connectionId="0">
    <xmlCellPr id="1" uniqueName="1">
      <xmlPr mapId="43" xpath="/ns1:Root/ns1:M5/ns1:Budget_Approved__P9" xmlDataType="double"/>
    </xmlCellPr>
  </singleXmlCell>
  <singleXmlCell id="520" r="K110" connectionId="0">
    <xmlCellPr id="1" uniqueName="1">
      <xmlPr mapId="43" xpath="/ns1:Root/ns1:M5/ns1:Budget_Approved__P10" xmlDataType="double"/>
    </xmlCellPr>
  </singleXmlCell>
  <singleXmlCell id="521" r="L110" connectionId="0">
    <xmlCellPr id="1" uniqueName="1">
      <xmlPr mapId="43" xpath="/ns1:Root/ns1:M5/ns1:Budget_Approved__P11" xmlDataType="double"/>
    </xmlCellPr>
  </singleXmlCell>
  <singleXmlCell id="522" r="M110" connectionId="0">
    <xmlCellPr id="1" uniqueName="1">
      <xmlPr mapId="43" xpath="/ns1:Root/ns1:M5/ns1:Budget_Approved__P12" xmlDataType="double"/>
    </xmlCellPr>
  </singleXmlCell>
  <singleXmlCell id="523" r="B111" connectionId="0">
    <xmlCellPr id="1" uniqueName="1">
      <xmlPr mapId="43" xpath="/ns1:Root/ns1:M5/ns1:Obligations_P1" xmlDataType="double"/>
    </xmlCellPr>
  </singleXmlCell>
  <singleXmlCell id="524" r="C111" connectionId="0">
    <xmlCellPr id="1" uniqueName="1">
      <xmlPr mapId="43" xpath="/ns1:Root/ns1:M5/ns1:Obligations_P2" xmlDataType="double"/>
    </xmlCellPr>
  </singleXmlCell>
  <singleXmlCell id="525" r="D111" connectionId="0">
    <xmlCellPr id="1" uniqueName="1">
      <xmlPr mapId="43" xpath="/ns1:Root/ns1:M5/ns1:Obligations_P3" xmlDataType="double"/>
    </xmlCellPr>
  </singleXmlCell>
  <singleXmlCell id="526" r="E111" connectionId="0">
    <xmlCellPr id="1" uniqueName="1">
      <xmlPr mapId="43" xpath="/ns1:Root/ns1:M5/ns1:Obligations_P4" xmlDataType="double"/>
    </xmlCellPr>
  </singleXmlCell>
  <singleXmlCell id="527" r="F111" connectionId="0">
    <xmlCellPr id="1" uniqueName="1">
      <xmlPr mapId="43" xpath="/ns1:Root/ns1:M5/ns1:Obligations_P5" xmlDataType="double"/>
    </xmlCellPr>
  </singleXmlCell>
  <singleXmlCell id="528" r="G111" connectionId="0">
    <xmlCellPr id="1" uniqueName="1">
      <xmlPr mapId="43" xpath="/ns1:Root/ns1:M5/ns1:Obligations_P6" xmlDataType="double"/>
    </xmlCellPr>
  </singleXmlCell>
  <singleXmlCell id="529" r="H111" connectionId="0">
    <xmlCellPr id="1" uniqueName="1">
      <xmlPr mapId="43" xpath="/ns1:Root/ns1:M5/ns1:Obligations_P7" xmlDataType="double"/>
    </xmlCellPr>
  </singleXmlCell>
  <singleXmlCell id="530" r="I111" connectionId="0">
    <xmlCellPr id="1" uniqueName="1">
      <xmlPr mapId="43" xpath="/ns1:Root/ns1:M5/ns1:Obligations_P8" xmlDataType="double"/>
    </xmlCellPr>
  </singleXmlCell>
  <singleXmlCell id="531" r="J111" connectionId="0">
    <xmlCellPr id="1" uniqueName="1">
      <xmlPr mapId="43" xpath="/ns1:Root/ns1:M5/ns1:Obligations_P9" xmlDataType="double"/>
    </xmlCellPr>
  </singleXmlCell>
  <singleXmlCell id="532" r="K111" connectionId="0">
    <xmlCellPr id="1" uniqueName="1">
      <xmlPr mapId="43" xpath="/ns1:Root/ns1:M5/ns1:Obligations_P10" xmlDataType="double"/>
    </xmlCellPr>
  </singleXmlCell>
  <singleXmlCell id="533" r="L111" connectionId="0">
    <xmlCellPr id="1" uniqueName="1">
      <xmlPr mapId="43" xpath="/ns1:Root/ns1:M5/ns1:Obligations_P11" xmlDataType="double"/>
    </xmlCellPr>
  </singleXmlCell>
  <singleXmlCell id="534" r="M111" connectionId="0">
    <xmlCellPr id="1" uniqueName="1">
      <xmlPr mapId="43" xpath="/ns1:Root/ns1:M5/ns1:Obligations_P12" xmlDataType="double"/>
    </xmlCellPr>
  </singleXmlCell>
  <singleXmlCell id="535" r="B112" connectionId="0">
    <xmlCellPr id="1" uniqueName="1">
      <xmlPr mapId="43" xpath="/ns1:Root/ns1:M5/ns1:Expenditures_P1" xmlDataType="double"/>
    </xmlCellPr>
  </singleXmlCell>
  <singleXmlCell id="536" r="C112" connectionId="0">
    <xmlCellPr id="1" uniqueName="1">
      <xmlPr mapId="43" xpath="/ns1:Root/ns1:M5/ns1:Expenditures_P2" xmlDataType="double"/>
    </xmlCellPr>
  </singleXmlCell>
  <singleXmlCell id="537" r="D112" connectionId="0">
    <xmlCellPr id="1" uniqueName="1">
      <xmlPr mapId="43" xpath="/ns1:Root/ns1:M5/ns1:Expenditures_P3" xmlDataType="double"/>
    </xmlCellPr>
  </singleXmlCell>
  <singleXmlCell id="538" r="E112" connectionId="0">
    <xmlCellPr id="1" uniqueName="1">
      <xmlPr mapId="43" xpath="/ns1:Root/ns1:M5/ns1:Expenditures_P4" xmlDataType="double"/>
    </xmlCellPr>
  </singleXmlCell>
  <singleXmlCell id="539" r="F112" connectionId="0">
    <xmlCellPr id="1" uniqueName="1">
      <xmlPr mapId="43" xpath="/ns1:Root/ns1:M5/ns1:Expenditures_P5" xmlDataType="double"/>
    </xmlCellPr>
  </singleXmlCell>
  <singleXmlCell id="540" r="G112" connectionId="0">
    <xmlCellPr id="1" uniqueName="1">
      <xmlPr mapId="43" xpath="/ns1:Root/ns1:M5/ns1:Expenditures_P6" xmlDataType="double"/>
    </xmlCellPr>
  </singleXmlCell>
  <singleXmlCell id="541" r="H112" connectionId="0">
    <xmlCellPr id="1" uniqueName="1">
      <xmlPr mapId="43" xpath="/ns1:Root/ns1:M5/ns1:Expenditures_P7" xmlDataType="double"/>
    </xmlCellPr>
  </singleXmlCell>
  <singleXmlCell id="542" r="I112" connectionId="0">
    <xmlCellPr id="1" uniqueName="1">
      <xmlPr mapId="43" xpath="/ns1:Root/ns1:M5/ns1:Expenditures_P8" xmlDataType="double"/>
    </xmlCellPr>
  </singleXmlCell>
  <singleXmlCell id="543" r="J112" connectionId="0">
    <xmlCellPr id="1" uniqueName="1">
      <xmlPr mapId="43" xpath="/ns1:Root/ns1:M5/ns1:Expenditures_P9" xmlDataType="double"/>
    </xmlCellPr>
  </singleXmlCell>
  <singleXmlCell id="544" r="K112" connectionId="0">
    <xmlCellPr id="1" uniqueName="1">
      <xmlPr mapId="43" xpath="/ns1:Root/ns1:M5/ns1:Expenditures_P10" xmlDataType="double"/>
    </xmlCellPr>
  </singleXmlCell>
  <singleXmlCell id="545" r="L112" connectionId="0">
    <xmlCellPr id="1" uniqueName="1">
      <xmlPr mapId="43" xpath="/ns1:Root/ns1:M5/ns1:Expenditures_P11" xmlDataType="double"/>
    </xmlCellPr>
  </singleXmlCell>
  <singleXmlCell id="546" r="M112" connectionId="0">
    <xmlCellPr id="1" uniqueName="1">
      <xmlPr mapId="43" xpath="/ns1:Root/ns1:M5/ns1:Expenditures_P12" xmlDataType="double"/>
    </xmlCellPr>
  </singleXmlCell>
  <singleXmlCell id="567" r="G204" connectionId="0">
    <xmlCellPr id="1" uniqueName="1">
      <xmlPr mapId="43" xpath="/ns1:Root/ns1:Prog/ns1:Target_P1_1" xmlDataType="double"/>
    </xmlCellPr>
  </singleXmlCell>
  <singleXmlCell id="568" r="H204" connectionId="0">
    <xmlCellPr id="1" uniqueName="1">
      <xmlPr mapId="43" xpath="/ns1:Root/ns1:Prog/ns1:Target_P2_1" xmlDataType="double"/>
    </xmlCellPr>
  </singleXmlCell>
  <singleXmlCell id="569" r="I204" connectionId="0">
    <xmlCellPr id="1" uniqueName="1">
      <xmlPr mapId="43" xpath="/ns1:Root/ns1:Prog/ns1:Target_P3_1" xmlDataType="double"/>
    </xmlCellPr>
  </singleXmlCell>
  <singleXmlCell id="570" r="J204" connectionId="0">
    <xmlCellPr id="1" uniqueName="1">
      <xmlPr mapId="43" xpath="/ns1:Root/ns1:Prog/ns1:Target_P4_1" xmlDataType="double"/>
    </xmlCellPr>
  </singleXmlCell>
  <singleXmlCell id="571" r="K204" connectionId="0">
    <xmlCellPr id="1" uniqueName="1">
      <xmlPr mapId="43" xpath="/ns1:Root/ns1:Prog/ns1:Target_P5_1" xmlDataType="double"/>
    </xmlCellPr>
  </singleXmlCell>
  <singleXmlCell id="572" r="L204" connectionId="0">
    <xmlCellPr id="1" uniqueName="1">
      <xmlPr mapId="43" xpath="/ns1:Root/ns1:Prog/ns1:Target_P6_1" xmlDataType="double"/>
    </xmlCellPr>
  </singleXmlCell>
  <singleXmlCell id="573" r="M204" connectionId="0">
    <xmlCellPr id="1" uniqueName="1">
      <xmlPr mapId="43" xpath="/ns1:Root/ns1:Prog/ns1:Target_P7_1" xmlDataType="double"/>
    </xmlCellPr>
  </singleXmlCell>
  <singleXmlCell id="574" r="N204" connectionId="0">
    <xmlCellPr id="1" uniqueName="1">
      <xmlPr mapId="43" xpath="/ns1:Root/ns1:Prog/ns1:Target_P8_1" xmlDataType="double"/>
    </xmlCellPr>
  </singleXmlCell>
  <singleXmlCell id="575" r="O204" connectionId="0">
    <xmlCellPr id="1" uniqueName="1">
      <xmlPr mapId="43" xpath="/ns1:Root/ns1:Prog/ns1:Target_P9_1" xmlDataType="double"/>
    </xmlCellPr>
  </singleXmlCell>
  <singleXmlCell id="576" r="P204" connectionId="0">
    <xmlCellPr id="1" uniqueName="1">
      <xmlPr mapId="43" xpath="/ns1:Root/ns1:Prog/ns1:Target_P10_1" xmlDataType="double"/>
    </xmlCellPr>
  </singleXmlCell>
  <singleXmlCell id="577" r="Q204" connectionId="0">
    <xmlCellPr id="1" uniqueName="1">
      <xmlPr mapId="43" xpath="/ns1:Root/ns1:Prog/ns1:Target_P11_1" xmlDataType="double"/>
    </xmlCellPr>
  </singleXmlCell>
  <singleXmlCell id="579" r="G205" connectionId="0">
    <xmlCellPr id="1" uniqueName="1">
      <xmlPr mapId="43" xpath="/ns1:Root/ns1:Prog/ns1:Achieved__P1_1" xmlDataType="double"/>
    </xmlCellPr>
  </singleXmlCell>
  <singleXmlCell id="580" r="H205" connectionId="0">
    <xmlCellPr id="1" uniqueName="1">
      <xmlPr mapId="43" xpath="/ns1:Root/ns1:Prog/ns1:Achieved__P2_1" xmlDataType="double"/>
    </xmlCellPr>
  </singleXmlCell>
  <singleXmlCell id="581" r="I205" connectionId="0">
    <xmlCellPr id="1" uniqueName="1">
      <xmlPr mapId="43" xpath="/ns1:Root/ns1:Prog/ns1:Achieved__P3_1" xmlDataType="double"/>
    </xmlCellPr>
  </singleXmlCell>
  <singleXmlCell id="582" r="J205" connectionId="0">
    <xmlCellPr id="1" uniqueName="1">
      <xmlPr mapId="43" xpath="/ns1:Root/ns1:Prog/ns1:Achieved__P4_1" xmlDataType="double"/>
    </xmlCellPr>
  </singleXmlCell>
  <singleXmlCell id="583" r="K205" connectionId="0">
    <xmlCellPr id="1" uniqueName="1">
      <xmlPr mapId="43" xpath="/ns1:Root/ns1:Prog/ns1:Achieved__P5_1" xmlDataType="string"/>
    </xmlCellPr>
  </singleXmlCell>
  <singleXmlCell id="584" r="L205" connectionId="0">
    <xmlCellPr id="1" uniqueName="1">
      <xmlPr mapId="43" xpath="/ns1:Root/ns1:Prog/ns1:Achieved__P6_1" xmlDataType="string"/>
    </xmlCellPr>
  </singleXmlCell>
  <singleXmlCell id="585" r="M205" connectionId="0">
    <xmlCellPr id="1" uniqueName="1">
      <xmlPr mapId="43" xpath="/ns1:Root/ns1:Prog/ns1:Achieved__P7_1" xmlDataType="string"/>
    </xmlCellPr>
  </singleXmlCell>
  <singleXmlCell id="586" r="N205" connectionId="0">
    <xmlCellPr id="1" uniqueName="1">
      <xmlPr mapId="43" xpath="/ns1:Root/ns1:Prog/ns1:Achieved__P8_1" xmlDataType="string"/>
    </xmlCellPr>
  </singleXmlCell>
  <singleXmlCell id="587" r="O205" connectionId="0">
    <xmlCellPr id="1" uniqueName="1">
      <xmlPr mapId="43" xpath="/ns1:Root/ns1:Prog/ns1:Achieved__P9_1" xmlDataType="string"/>
    </xmlCellPr>
  </singleXmlCell>
  <singleXmlCell id="588" r="P205" connectionId="0">
    <xmlCellPr id="1" uniqueName="1">
      <xmlPr mapId="43" xpath="/ns1:Root/ns1:Prog/ns1:Achieved__P10_1" xmlDataType="string"/>
    </xmlCellPr>
  </singleXmlCell>
  <singleXmlCell id="589" r="Q205" connectionId="0">
    <xmlCellPr id="1" uniqueName="1">
      <xmlPr mapId="43" xpath="/ns1:Root/ns1:Prog/ns1:Achieved__P11_1" xmlDataType="string"/>
    </xmlCellPr>
  </singleXmlCell>
  <singleXmlCell id="591" r="G206" connectionId="0">
    <xmlCellPr id="1" uniqueName="1">
      <xmlPr mapId="43" xpath="/ns1:Root/ns1:Prog/ns1:Target_P1_2" xmlDataType="double"/>
    </xmlCellPr>
  </singleXmlCell>
  <singleXmlCell id="592" r="H206" connectionId="0">
    <xmlCellPr id="1" uniqueName="1">
      <xmlPr mapId="43" xpath="/ns1:Root/ns1:Prog/ns1:Target_P2_2" xmlDataType="double"/>
    </xmlCellPr>
  </singleXmlCell>
  <singleXmlCell id="593" r="I206" connectionId="0">
    <xmlCellPr id="1" uniqueName="1">
      <xmlPr mapId="43" xpath="/ns1:Root/ns1:Prog/ns1:Target_P3_2" xmlDataType="double"/>
    </xmlCellPr>
  </singleXmlCell>
  <singleXmlCell id="594" r="K206" connectionId="0">
    <xmlCellPr id="1" uniqueName="1">
      <xmlPr mapId="43" xpath="/ns1:Root/ns1:Prog/ns1:Target_P5_2" xmlDataType="double"/>
    </xmlCellPr>
  </singleXmlCell>
  <singleXmlCell id="595" r="L206" connectionId="0">
    <xmlCellPr id="1" uniqueName="1">
      <xmlPr mapId="43" xpath="/ns1:Root/ns1:Prog/ns1:Target_P6_2" xmlDataType="double"/>
    </xmlCellPr>
  </singleXmlCell>
  <singleXmlCell id="596" r="M206" connectionId="0">
    <xmlCellPr id="1" uniqueName="1">
      <xmlPr mapId="43" xpath="/ns1:Root/ns1:Prog/ns1:Target_P7_2" xmlDataType="double"/>
    </xmlCellPr>
  </singleXmlCell>
  <singleXmlCell id="597" r="N206" connectionId="0">
    <xmlCellPr id="1" uniqueName="1">
      <xmlPr mapId="43" xpath="/ns1:Root/ns1:Prog/ns1:Target_P8_2" xmlDataType="double"/>
    </xmlCellPr>
  </singleXmlCell>
  <singleXmlCell id="598" r="O206" connectionId="0">
    <xmlCellPr id="1" uniqueName="1">
      <xmlPr mapId="43" xpath="/ns1:Root/ns1:Prog/ns1:Target_P9_2" xmlDataType="double"/>
    </xmlCellPr>
  </singleXmlCell>
  <singleXmlCell id="599" r="P206" connectionId="0">
    <xmlCellPr id="1" uniqueName="1">
      <xmlPr mapId="43" xpath="/ns1:Root/ns1:Prog/ns1:Target_P10_2" xmlDataType="double"/>
    </xmlCellPr>
  </singleXmlCell>
  <singleXmlCell id="600" r="Q206" connectionId="0">
    <xmlCellPr id="1" uniqueName="1">
      <xmlPr mapId="43" xpath="/ns1:Root/ns1:Prog/ns1:Target_P11_2" xmlDataType="double"/>
    </xmlCellPr>
  </singleXmlCell>
  <singleXmlCell id="602" r="G207" connectionId="0">
    <xmlCellPr id="1" uniqueName="1">
      <xmlPr mapId="43" xpath="/ns1:Root/ns1:Prog/ns1:Achieved__P1_2" xmlDataType="double"/>
    </xmlCellPr>
  </singleXmlCell>
  <singleXmlCell id="603" r="H207" connectionId="0">
    <xmlCellPr id="1" uniqueName="1">
      <xmlPr mapId="43" xpath="/ns1:Root/ns1:Prog/ns1:Achieved__P2_2" xmlDataType="double"/>
    </xmlCellPr>
  </singleXmlCell>
  <singleXmlCell id="604" r="I207" connectionId="0">
    <xmlCellPr id="1" uniqueName="1">
      <xmlPr mapId="43" xpath="/ns1:Root/ns1:Prog/ns1:Achieved__P3_2" xmlDataType="double"/>
    </xmlCellPr>
  </singleXmlCell>
  <singleXmlCell id="605" r="J207" connectionId="0">
    <xmlCellPr id="1" uniqueName="1">
      <xmlPr mapId="43" xpath="/ns1:Root/ns1:Prog/ns1:Achieved__P4_2" xmlDataType="double"/>
    </xmlCellPr>
  </singleXmlCell>
  <singleXmlCell id="606" r="K207" connectionId="0">
    <xmlCellPr id="1" uniqueName="1">
      <xmlPr mapId="43" xpath="/ns1:Root/ns1:Prog/ns1:Achieved__P5_2" xmlDataType="string"/>
    </xmlCellPr>
  </singleXmlCell>
  <singleXmlCell id="607" r="L207" connectionId="0">
    <xmlCellPr id="1" uniqueName="1">
      <xmlPr mapId="43" xpath="/ns1:Root/ns1:Prog/ns1:Achieved__P6_2" xmlDataType="string"/>
    </xmlCellPr>
  </singleXmlCell>
  <singleXmlCell id="608" r="M207" connectionId="0">
    <xmlCellPr id="1" uniqueName="1">
      <xmlPr mapId="43" xpath="/ns1:Root/ns1:Prog/ns1:Achieved__P7_2" xmlDataType="string"/>
    </xmlCellPr>
  </singleXmlCell>
  <singleXmlCell id="609" r="N207" connectionId="0">
    <xmlCellPr id="1" uniqueName="1">
      <xmlPr mapId="43" xpath="/ns1:Root/ns1:Prog/ns1:Achieved__P8_2" xmlDataType="string"/>
    </xmlCellPr>
  </singleXmlCell>
  <singleXmlCell id="610" r="O207" connectionId="0">
    <xmlCellPr id="1" uniqueName="1">
      <xmlPr mapId="43" xpath="/ns1:Root/ns1:Prog/ns1:Achieved__P9_2" xmlDataType="string"/>
    </xmlCellPr>
  </singleXmlCell>
  <singleXmlCell id="611" r="P207" connectionId="0">
    <xmlCellPr id="1" uniqueName="1">
      <xmlPr mapId="43" xpath="/ns1:Root/ns1:Prog/ns1:Achieved__P10_2" xmlDataType="string"/>
    </xmlCellPr>
  </singleXmlCell>
  <singleXmlCell id="612" r="Q207" connectionId="0">
    <xmlCellPr id="1" uniqueName="1">
      <xmlPr mapId="43" xpath="/ns1:Root/ns1:Prog/ns1:Achieved__P11_2" xmlDataType="string"/>
    </xmlCellPr>
  </singleXmlCell>
  <singleXmlCell id="614" r="G208" connectionId="0">
    <xmlCellPr id="1" uniqueName="1">
      <xmlPr mapId="43" xpath="/ns1:Root/ns1:Prog/ns1:Target_P1_3" xmlDataType="double"/>
    </xmlCellPr>
  </singleXmlCell>
  <singleXmlCell id="615" r="H208" connectionId="0">
    <xmlCellPr id="1" uniqueName="1">
      <xmlPr mapId="43" xpath="/ns1:Root/ns1:Prog/ns1:Target_P2_3" xmlDataType="double"/>
    </xmlCellPr>
  </singleXmlCell>
  <singleXmlCell id="616" r="I208" connectionId="0">
    <xmlCellPr id="1" uniqueName="1">
      <xmlPr mapId="43" xpath="/ns1:Root/ns1:Prog/ns1:Target_P3_3" xmlDataType="double"/>
    </xmlCellPr>
  </singleXmlCell>
  <singleXmlCell id="617" r="J208" connectionId="0">
    <xmlCellPr id="1" uniqueName="1">
      <xmlPr mapId="43" xpath="/ns1:Root/ns1:Prog/ns1:Target_P4_3" xmlDataType="double"/>
    </xmlCellPr>
  </singleXmlCell>
  <singleXmlCell id="618" r="K208" connectionId="0">
    <xmlCellPr id="1" uniqueName="1">
      <xmlPr mapId="43" xpath="/ns1:Root/ns1:Prog/ns1:Target_P5_3" xmlDataType="double"/>
    </xmlCellPr>
  </singleXmlCell>
  <singleXmlCell id="619" r="L208" connectionId="0">
    <xmlCellPr id="1" uniqueName="1">
      <xmlPr mapId="43" xpath="/ns1:Root/ns1:Prog/ns1:Target_P6_3" xmlDataType="double"/>
    </xmlCellPr>
  </singleXmlCell>
  <singleXmlCell id="620" r="M208" connectionId="0">
    <xmlCellPr id="1" uniqueName="1">
      <xmlPr mapId="43" xpath="/ns1:Root/ns1:Prog/ns1:Target_P7_3" xmlDataType="double"/>
    </xmlCellPr>
  </singleXmlCell>
  <singleXmlCell id="621" r="N208" connectionId="0">
    <xmlCellPr id="1" uniqueName="1">
      <xmlPr mapId="43" xpath="/ns1:Root/ns1:Prog/ns1:Target_P8_3" xmlDataType="double"/>
    </xmlCellPr>
  </singleXmlCell>
  <singleXmlCell id="622" r="O208" connectionId="0">
    <xmlCellPr id="1" uniqueName="1">
      <xmlPr mapId="43" xpath="/ns1:Root/ns1:Prog/ns1:Target_P9_3" xmlDataType="double"/>
    </xmlCellPr>
  </singleXmlCell>
  <singleXmlCell id="623" r="P208" connectionId="0">
    <xmlCellPr id="1" uniqueName="1">
      <xmlPr mapId="43" xpath="/ns1:Root/ns1:Prog/ns1:Target_P10_3" xmlDataType="string"/>
    </xmlCellPr>
  </singleXmlCell>
  <singleXmlCell id="624" r="Q208" connectionId="0">
    <xmlCellPr id="1" uniqueName="1">
      <xmlPr mapId="43" xpath="/ns1:Root/ns1:Prog/ns1:Target_P11_3" xmlDataType="string"/>
    </xmlCellPr>
  </singleXmlCell>
  <singleXmlCell id="626" r="G209" connectionId="0">
    <xmlCellPr id="1" uniqueName="1">
      <xmlPr mapId="43" xpath="/ns1:Root/ns1:Prog/ns1:Achieved__P1_3" xmlDataType="string"/>
    </xmlCellPr>
  </singleXmlCell>
  <singleXmlCell id="627" r="H209" connectionId="0">
    <xmlCellPr id="1" uniqueName="1">
      <xmlPr mapId="43" xpath="/ns1:Root/ns1:Prog/ns1:Achieved__P2_3" xmlDataType="double"/>
    </xmlCellPr>
  </singleXmlCell>
  <singleXmlCell id="628" r="I209" connectionId="0">
    <xmlCellPr id="1" uniqueName="1">
      <xmlPr mapId="43" xpath="/ns1:Root/ns1:Prog/ns1:Achieved__P3_3" xmlDataType="string"/>
    </xmlCellPr>
  </singleXmlCell>
  <singleXmlCell id="629" r="J209" connectionId="0">
    <xmlCellPr id="1" uniqueName="1">
      <xmlPr mapId="43" xpath="/ns1:Root/ns1:Prog/ns1:Achieved__P4_3" xmlDataType="double"/>
    </xmlCellPr>
  </singleXmlCell>
  <singleXmlCell id="630" r="K209" connectionId="0">
    <xmlCellPr id="1" uniqueName="1">
      <xmlPr mapId="43" xpath="/ns1:Root/ns1:Prog/ns1:Achieved__P5_3" xmlDataType="string"/>
    </xmlCellPr>
  </singleXmlCell>
  <singleXmlCell id="631" r="L209" connectionId="0">
    <xmlCellPr id="1" uniqueName="1">
      <xmlPr mapId="43" xpath="/ns1:Root/ns1:Prog/ns1:Achieved__P6_3" xmlDataType="string"/>
    </xmlCellPr>
  </singleXmlCell>
  <singleXmlCell id="632" r="M209" connectionId="0">
    <xmlCellPr id="1" uniqueName="1">
      <xmlPr mapId="43" xpath="/ns1:Root/ns1:Prog/ns1:Achieved__P7_3" xmlDataType="string"/>
    </xmlCellPr>
  </singleXmlCell>
  <singleXmlCell id="633" r="N209" connectionId="0">
    <xmlCellPr id="1" uniqueName="1">
      <xmlPr mapId="43" xpath="/ns1:Root/ns1:Prog/ns1:Achieved__P8_3" xmlDataType="string"/>
    </xmlCellPr>
  </singleXmlCell>
  <singleXmlCell id="634" r="O209" connectionId="0">
    <xmlCellPr id="1" uniqueName="1">
      <xmlPr mapId="43" xpath="/ns1:Root/ns1:Prog/ns1:Achieved__P9_3" xmlDataType="string"/>
    </xmlCellPr>
  </singleXmlCell>
  <singleXmlCell id="635" r="P209" connectionId="0">
    <xmlCellPr id="1" uniqueName="1">
      <xmlPr mapId="43" xpath="/ns1:Root/ns1:Prog/ns1:Achieved__P10_3" xmlDataType="string"/>
    </xmlCellPr>
  </singleXmlCell>
  <singleXmlCell id="636" r="Q209" connectionId="0">
    <xmlCellPr id="1" uniqueName="1">
      <xmlPr mapId="43" xpath="/ns1:Root/ns1:Prog/ns1:Achieved__P11_3" xmlDataType="string"/>
    </xmlCellPr>
  </singleXmlCell>
  <singleXmlCell id="638" r="G210" connectionId="0">
    <xmlCellPr id="1" uniqueName="1">
      <xmlPr mapId="43" xpath="/ns1:Root/ns1:Prog/ns1:Target_P1_4" xmlDataType="string"/>
    </xmlCellPr>
  </singleXmlCell>
  <singleXmlCell id="639" r="H210" connectionId="0">
    <xmlCellPr id="1" uniqueName="1">
      <xmlPr mapId="43" xpath="/ns1:Root/ns1:Prog/ns1:Target_P2_4" xmlDataType="string"/>
    </xmlCellPr>
  </singleXmlCell>
  <singleXmlCell id="640" r="I210" connectionId="0">
    <xmlCellPr id="1" uniqueName="1">
      <xmlPr mapId="43" xpath="/ns1:Root/ns1:Prog/ns1:Target_P3_4" xmlDataType="string"/>
    </xmlCellPr>
  </singleXmlCell>
  <singleXmlCell id="641" r="J210" connectionId="0">
    <xmlCellPr id="1" uniqueName="1">
      <xmlPr mapId="43" xpath="/ns1:Root/ns1:Prog/ns1:Target_P4_4" xmlDataType="double"/>
    </xmlCellPr>
  </singleXmlCell>
  <singleXmlCell id="642" r="K210" connectionId="0">
    <xmlCellPr id="1" uniqueName="1">
      <xmlPr mapId="43" xpath="/ns1:Root/ns1:Prog/ns1:Target_P5_4" xmlDataType="string"/>
    </xmlCellPr>
  </singleXmlCell>
  <singleXmlCell id="643" r="L210" connectionId="0">
    <xmlCellPr id="1" uniqueName="1">
      <xmlPr mapId="43" xpath="/ns1:Root/ns1:Prog/ns1:Target_P6_4" xmlDataType="string"/>
    </xmlCellPr>
  </singleXmlCell>
  <singleXmlCell id="644" r="M210" connectionId="0">
    <xmlCellPr id="1" uniqueName="1">
      <xmlPr mapId="43" xpath="/ns1:Root/ns1:Prog/ns1:Target_P7_4" xmlDataType="string"/>
    </xmlCellPr>
  </singleXmlCell>
  <singleXmlCell id="645" r="N210" connectionId="0">
    <xmlCellPr id="1" uniqueName="1">
      <xmlPr mapId="43" xpath="/ns1:Root/ns1:Prog/ns1:Target_P8_4" xmlDataType="double"/>
    </xmlCellPr>
  </singleXmlCell>
  <singleXmlCell id="646" r="O210" connectionId="0">
    <xmlCellPr id="1" uniqueName="1">
      <xmlPr mapId="43" xpath="/ns1:Root/ns1:Prog/ns1:Target_P9_4" xmlDataType="string"/>
    </xmlCellPr>
  </singleXmlCell>
  <singleXmlCell id="647" r="P210" connectionId="0">
    <xmlCellPr id="1" uniqueName="1">
      <xmlPr mapId="43" xpath="/ns1:Root/ns1:Prog/ns1:Target_P10_4" xmlDataType="string"/>
    </xmlCellPr>
  </singleXmlCell>
  <singleXmlCell id="648" r="Q210" connectionId="0">
    <xmlCellPr id="1" uniqueName="1">
      <xmlPr mapId="43" xpath="/ns1:Root/ns1:Prog/ns1:Target_P11_4" xmlDataType="string"/>
    </xmlCellPr>
  </singleXmlCell>
  <singleXmlCell id="650" r="G211" connectionId="0">
    <xmlCellPr id="1" uniqueName="1">
      <xmlPr mapId="43" xpath="/ns1:Root/ns1:Prog/ns1:Achieved__P1_4" xmlDataType="string"/>
    </xmlCellPr>
  </singleXmlCell>
  <singleXmlCell id="651" r="H211" connectionId="0">
    <xmlCellPr id="1" uniqueName="1">
      <xmlPr mapId="43" xpath="/ns1:Root/ns1:Prog/ns1:Achieved__P2_4" xmlDataType="string"/>
    </xmlCellPr>
  </singleXmlCell>
  <singleXmlCell id="652" r="I211" connectionId="0">
    <xmlCellPr id="1" uniqueName="1">
      <xmlPr mapId="43" xpath="/ns1:Root/ns1:Prog/ns1:Achieved__P3_4" xmlDataType="string"/>
    </xmlCellPr>
  </singleXmlCell>
  <singleXmlCell id="653" r="J211" connectionId="0">
    <xmlCellPr id="1" uniqueName="1">
      <xmlPr mapId="43" xpath="/ns1:Root/ns1:Prog/ns1:Achieved__P4_4" xmlDataType="double"/>
    </xmlCellPr>
  </singleXmlCell>
  <singleXmlCell id="654" r="K211" connectionId="0">
    <xmlCellPr id="1" uniqueName="1">
      <xmlPr mapId="43" xpath="/ns1:Root/ns1:Prog/ns1:Achieved__P5_4" xmlDataType="string"/>
    </xmlCellPr>
  </singleXmlCell>
  <singleXmlCell id="655" r="L211" connectionId="0">
    <xmlCellPr id="1" uniqueName="1">
      <xmlPr mapId="43" xpath="/ns1:Root/ns1:Prog/ns1:Achieved__P6_4" xmlDataType="string"/>
    </xmlCellPr>
  </singleXmlCell>
  <singleXmlCell id="656" r="M211" connectionId="0">
    <xmlCellPr id="1" uniqueName="1">
      <xmlPr mapId="43" xpath="/ns1:Root/ns1:Prog/ns1:Achieved__P7_4" xmlDataType="string"/>
    </xmlCellPr>
  </singleXmlCell>
  <singleXmlCell id="657" r="N211" connectionId="0">
    <xmlCellPr id="1" uniqueName="1">
      <xmlPr mapId="43" xpath="/ns1:Root/ns1:Prog/ns1:Achieved__P8_4" xmlDataType="string"/>
    </xmlCellPr>
  </singleXmlCell>
  <singleXmlCell id="658" r="O211" connectionId="0">
    <xmlCellPr id="1" uniqueName="1">
      <xmlPr mapId="43" xpath="/ns1:Root/ns1:Prog/ns1:Achieved__P9_4" xmlDataType="string"/>
    </xmlCellPr>
  </singleXmlCell>
  <singleXmlCell id="659" r="P211" connectionId="0">
    <xmlCellPr id="1" uniqueName="1">
      <xmlPr mapId="43" xpath="/ns1:Root/ns1:Prog/ns1:Achieved__P10_4" xmlDataType="string"/>
    </xmlCellPr>
  </singleXmlCell>
  <singleXmlCell id="660" r="Q211" connectionId="0">
    <xmlCellPr id="1" uniqueName="1">
      <xmlPr mapId="43" xpath="/ns1:Root/ns1:Prog/ns1:Achieved__P11_4" xmlDataType="string"/>
    </xmlCellPr>
  </singleXmlCell>
  <singleXmlCell id="662" r="G212" connectionId="0">
    <xmlCellPr id="1" uniqueName="1">
      <xmlPr mapId="43" xpath="/ns1:Root/ns1:Prog/ns1:Target_P1_5" xmlDataType="double"/>
    </xmlCellPr>
  </singleXmlCell>
  <singleXmlCell id="663" r="H212" connectionId="0">
    <xmlCellPr id="1" uniqueName="1">
      <xmlPr mapId="43" xpath="/ns1:Root/ns1:Prog/ns1:Target_P2_5" xmlDataType="double"/>
    </xmlCellPr>
  </singleXmlCell>
  <singleXmlCell id="664" r="I212" connectionId="0">
    <xmlCellPr id="1" uniqueName="1">
      <xmlPr mapId="43" xpath="/ns1:Root/ns1:Prog/ns1:Target_P3_5" xmlDataType="double"/>
    </xmlCellPr>
  </singleXmlCell>
  <singleXmlCell id="665" r="J212" connectionId="0">
    <xmlCellPr id="1" uniqueName="1">
      <xmlPr mapId="43" xpath="/ns1:Root/ns1:Prog/ns1:Target_P4_5" xmlDataType="double"/>
    </xmlCellPr>
  </singleXmlCell>
  <singleXmlCell id="666" r="K212" connectionId="0">
    <xmlCellPr id="1" uniqueName="1">
      <xmlPr mapId="43" xpath="/ns1:Root/ns1:Prog/ns1:Target_P5_5" xmlDataType="double"/>
    </xmlCellPr>
  </singleXmlCell>
  <singleXmlCell id="667" r="L212" connectionId="0">
    <xmlCellPr id="1" uniqueName="1">
      <xmlPr mapId="43" xpath="/ns1:Root/ns1:Prog/ns1:Target_P6_5" xmlDataType="double"/>
    </xmlCellPr>
  </singleXmlCell>
  <singleXmlCell id="668" r="M212" connectionId="0">
    <xmlCellPr id="1" uniqueName="1">
      <xmlPr mapId="43" xpath="/ns1:Root/ns1:Prog/ns1:Target_P7_5" xmlDataType="double"/>
    </xmlCellPr>
  </singleXmlCell>
  <singleXmlCell id="669" r="N212" connectionId="0">
    <xmlCellPr id="1" uniqueName="1">
      <xmlPr mapId="43" xpath="/ns1:Root/ns1:Prog/ns1:Target_P8_5" xmlDataType="double"/>
    </xmlCellPr>
  </singleXmlCell>
  <singleXmlCell id="670" r="O212" connectionId="0">
    <xmlCellPr id="1" uniqueName="1">
      <xmlPr mapId="43" xpath="/ns1:Root/ns1:Prog/ns1:Target_P9_5" xmlDataType="double"/>
    </xmlCellPr>
  </singleXmlCell>
  <singleXmlCell id="671" r="P212" connectionId="0">
    <xmlCellPr id="1" uniqueName="1">
      <xmlPr mapId="43" xpath="/ns1:Root/ns1:Prog/ns1:Target_P10_5" xmlDataType="double"/>
    </xmlCellPr>
  </singleXmlCell>
  <singleXmlCell id="672" r="Q212" connectionId="0">
    <xmlCellPr id="1" uniqueName="1">
      <xmlPr mapId="43" xpath="/ns1:Root/ns1:Prog/ns1:Target_P11_5" xmlDataType="double"/>
    </xmlCellPr>
  </singleXmlCell>
  <singleXmlCell id="674" r="G213" connectionId="0">
    <xmlCellPr id="1" uniqueName="1">
      <xmlPr mapId="43" xpath="/ns1:Root/ns1:Prog/ns1:Achieved__P1_5" xmlDataType="double"/>
    </xmlCellPr>
  </singleXmlCell>
  <singleXmlCell id="675" r="H213" connectionId="0">
    <xmlCellPr id="1" uniqueName="1">
      <xmlPr mapId="43" xpath="/ns1:Root/ns1:Prog/ns1:Achieved__P2_5" xmlDataType="double"/>
    </xmlCellPr>
  </singleXmlCell>
  <singleXmlCell id="676" r="I213" connectionId="0">
    <xmlCellPr id="1" uniqueName="1">
      <xmlPr mapId="43" xpath="/ns1:Root/ns1:Prog/ns1:Achieved__P3_5" xmlDataType="double"/>
    </xmlCellPr>
  </singleXmlCell>
  <singleXmlCell id="677" r="J213" connectionId="0">
    <xmlCellPr id="1" uniqueName="1">
      <xmlPr mapId="43" xpath="/ns1:Root/ns1:Prog/ns1:Achieved__P4_5" xmlDataType="double"/>
    </xmlCellPr>
  </singleXmlCell>
  <singleXmlCell id="678" r="K213" connectionId="0">
    <xmlCellPr id="1" uniqueName="1">
      <xmlPr mapId="43" xpath="/ns1:Root/ns1:Prog/ns1:Achieved__P5_5" xmlDataType="string"/>
    </xmlCellPr>
  </singleXmlCell>
  <singleXmlCell id="679" r="L213" connectionId="0">
    <xmlCellPr id="1" uniqueName="1">
      <xmlPr mapId="43" xpath="/ns1:Root/ns1:Prog/ns1:Achieved__P6_5" xmlDataType="string"/>
    </xmlCellPr>
  </singleXmlCell>
  <singleXmlCell id="680" r="M213" connectionId="0">
    <xmlCellPr id="1" uniqueName="1">
      <xmlPr mapId="43" xpath="/ns1:Root/ns1:Prog/ns1:Achieved__P7_5" xmlDataType="string"/>
    </xmlCellPr>
  </singleXmlCell>
  <singleXmlCell id="681" r="N213" connectionId="0">
    <xmlCellPr id="1" uniqueName="1">
      <xmlPr mapId="43" xpath="/ns1:Root/ns1:Prog/ns1:Achieved__P8_5" xmlDataType="string"/>
    </xmlCellPr>
  </singleXmlCell>
  <singleXmlCell id="682" r="O213" connectionId="0">
    <xmlCellPr id="1" uniqueName="1">
      <xmlPr mapId="43" xpath="/ns1:Root/ns1:Prog/ns1:Achieved__P9_5" xmlDataType="string"/>
    </xmlCellPr>
  </singleXmlCell>
  <singleXmlCell id="683" r="P213" connectionId="0">
    <xmlCellPr id="1" uniqueName="1">
      <xmlPr mapId="43" xpath="/ns1:Root/ns1:Prog/ns1:Achieved__P10_5" xmlDataType="string"/>
    </xmlCellPr>
  </singleXmlCell>
  <singleXmlCell id="684" r="Q213" connectionId="0">
    <xmlCellPr id="1" uniqueName="1">
      <xmlPr mapId="43" xpath="/ns1:Root/ns1:Prog/ns1:Achieved__P11_5" xmlDataType="string"/>
    </xmlCellPr>
  </singleXmlCell>
  <singleXmlCell id="686" r="G214" connectionId="0">
    <xmlCellPr id="1" uniqueName="1">
      <xmlPr mapId="43" xpath="/ns1:Root/ns1:Prog/ns1:Target_P1_6" xmlDataType="double"/>
    </xmlCellPr>
  </singleXmlCell>
  <singleXmlCell id="687" r="H214" connectionId="0">
    <xmlCellPr id="1" uniqueName="1">
      <xmlPr mapId="43" xpath="/ns1:Root/ns1:Prog/ns1:Target_P2_6" xmlDataType="double"/>
    </xmlCellPr>
  </singleXmlCell>
  <singleXmlCell id="688" r="I214" connectionId="0">
    <xmlCellPr id="1" uniqueName="1">
      <xmlPr mapId="43" xpath="/ns1:Root/ns1:Prog/ns1:Target_P3_6" xmlDataType="double"/>
    </xmlCellPr>
  </singleXmlCell>
  <singleXmlCell id="689" r="J214" connectionId="0">
    <xmlCellPr id="1" uniqueName="1">
      <xmlPr mapId="43" xpath="/ns1:Root/ns1:Prog/ns1:Target_P4_6" xmlDataType="double"/>
    </xmlCellPr>
  </singleXmlCell>
  <singleXmlCell id="690" r="K214" connectionId="0">
    <xmlCellPr id="1" uniqueName="1">
      <xmlPr mapId="43" xpath="/ns1:Root/ns1:Prog/ns1:Target_P5_6" xmlDataType="double"/>
    </xmlCellPr>
  </singleXmlCell>
  <singleXmlCell id="691" r="L214" connectionId="0">
    <xmlCellPr id="1" uniqueName="1">
      <xmlPr mapId="43" xpath="/ns1:Root/ns1:Prog/ns1:Target_P6_6" xmlDataType="double"/>
    </xmlCellPr>
  </singleXmlCell>
  <singleXmlCell id="692" r="M214" connectionId="0">
    <xmlCellPr id="1" uniqueName="1">
      <xmlPr mapId="43" xpath="/ns1:Root/ns1:Prog/ns1:Target_P7_6" xmlDataType="double"/>
    </xmlCellPr>
  </singleXmlCell>
  <singleXmlCell id="693" r="N214" connectionId="0">
    <xmlCellPr id="1" uniqueName="1">
      <xmlPr mapId="43" xpath="/ns1:Root/ns1:Prog/ns1:Target_P8_6" xmlDataType="double"/>
    </xmlCellPr>
  </singleXmlCell>
  <singleXmlCell id="694" r="O214" connectionId="0">
    <xmlCellPr id="1" uniqueName="1">
      <xmlPr mapId="43" xpath="/ns1:Root/ns1:Prog/ns1:Target_P9_6" xmlDataType="double"/>
    </xmlCellPr>
  </singleXmlCell>
  <singleXmlCell id="695" r="P214" connectionId="0">
    <xmlCellPr id="1" uniqueName="1">
      <xmlPr mapId="43" xpath="/ns1:Root/ns1:Prog/ns1:Target_P10_6" xmlDataType="double"/>
    </xmlCellPr>
  </singleXmlCell>
  <singleXmlCell id="696" r="Q214" connectionId="0">
    <xmlCellPr id="1" uniqueName="1">
      <xmlPr mapId="43" xpath="/ns1:Root/ns1:Prog/ns1:Target_P11_6" xmlDataType="double"/>
    </xmlCellPr>
  </singleXmlCell>
  <singleXmlCell id="698" r="G215" connectionId="0">
    <xmlCellPr id="1" uniqueName="1">
      <xmlPr mapId="43" xpath="/ns1:Root/ns1:Prog/ns1:Achieved__P1_6" xmlDataType="double"/>
    </xmlCellPr>
  </singleXmlCell>
  <singleXmlCell id="699" r="H215" connectionId="0">
    <xmlCellPr id="1" uniqueName="1">
      <xmlPr mapId="43" xpath="/ns1:Root/ns1:Prog/ns1:Achieved__P2_6" xmlDataType="double"/>
    </xmlCellPr>
  </singleXmlCell>
  <singleXmlCell id="700" r="I215" connectionId="0">
    <xmlCellPr id="1" uniqueName="1">
      <xmlPr mapId="43" xpath="/ns1:Root/ns1:Prog/ns1:Achieved__P3_6" xmlDataType="double"/>
    </xmlCellPr>
  </singleXmlCell>
  <singleXmlCell id="701" r="J215" connectionId="0">
    <xmlCellPr id="1" uniqueName="1">
      <xmlPr mapId="43" xpath="/ns1:Root/ns1:Prog/ns1:Achieved__P4_6" xmlDataType="double"/>
    </xmlCellPr>
  </singleXmlCell>
  <singleXmlCell id="702" r="K215" connectionId="0">
    <xmlCellPr id="1" uniqueName="1">
      <xmlPr mapId="43" xpath="/ns1:Root/ns1:Prog/ns1:Achieved__P5_6" xmlDataType="string"/>
    </xmlCellPr>
  </singleXmlCell>
  <singleXmlCell id="703" r="L215" connectionId="0">
    <xmlCellPr id="1" uniqueName="1">
      <xmlPr mapId="43" xpath="/ns1:Root/ns1:Prog/ns1:Achieved__P6_6" xmlDataType="string"/>
    </xmlCellPr>
  </singleXmlCell>
  <singleXmlCell id="704" r="M215" connectionId="0">
    <xmlCellPr id="1" uniqueName="1">
      <xmlPr mapId="43" xpath="/ns1:Root/ns1:Prog/ns1:Achieved__P7_6" xmlDataType="string"/>
    </xmlCellPr>
  </singleXmlCell>
  <singleXmlCell id="705" r="N215" connectionId="0">
    <xmlCellPr id="1" uniqueName="1">
      <xmlPr mapId="43" xpath="/ns1:Root/ns1:Prog/ns1:Achieved__P8_6" xmlDataType="string"/>
    </xmlCellPr>
  </singleXmlCell>
  <singleXmlCell id="706" r="O215" connectionId="0">
    <xmlCellPr id="1" uniqueName="1">
      <xmlPr mapId="43" xpath="/ns1:Root/ns1:Prog/ns1:Achieved__P9_6" xmlDataType="string"/>
    </xmlCellPr>
  </singleXmlCell>
  <singleXmlCell id="707" r="P215" connectionId="0">
    <xmlCellPr id="1" uniqueName="1">
      <xmlPr mapId="43" xpath="/ns1:Root/ns1:Prog/ns1:Achieved__P10_6" xmlDataType="string"/>
    </xmlCellPr>
  </singleXmlCell>
  <singleXmlCell id="708" r="Q215" connectionId="0">
    <xmlCellPr id="1" uniqueName="1">
      <xmlPr mapId="43" xpath="/ns1:Root/ns1:Prog/ns1:Achieved__P11_6" xmlDataType="string"/>
    </xmlCellPr>
  </singleXmlCell>
  <singleXmlCell id="806" r="J206" connectionId="0">
    <xmlCellPr id="1" uniqueName="1">
      <xmlPr mapId="43" xpath="/ns1:Root/ns1:Prog/ns1:Target_P4_2" xmlDataType="double"/>
    </xmlCellPr>
  </singleXmlCell>
  <singleXmlCell id="837" r="C26" connectionId="0">
    <xmlCellPr id="1" uniqueName="1">
      <xmlPr mapId="43" xpath="/ns1:Root/ns1:Currency" xmlDataType="string"/>
    </xmlCellPr>
  </singleXmlCell>
  <singleXmlCell id="497" r="E84" connectionId="0">
    <xmlCellPr id="1" uniqueName="1">
      <xmlPr mapId="43" xpath="/ns1:Root/ns1:M1/ns1:Time_Bound_Actions__TBAs__Not_fulfilled__and_past_the_deadline" xmlDataType="double"/>
    </xmlCellPr>
  </singleXmlCell>
  <singleXmlCell id="496" r="D84" connectionId="0">
    <xmlCellPr id="1" uniqueName="1">
      <xmlPr mapId="43" xpath="/ns1:Root/ns1:M1/ns1:Time_Bound_Actions__TBAs__Not_fulfilled__but_within_deadline" xmlDataType="string"/>
    </xmlCellPr>
  </singleXmlCell>
  <singleXmlCell id="495" r="C84" connectionId="0">
    <xmlCellPr id="1" uniqueName="1">
      <xmlPr mapId="43" xpath="/ns1:Root/ns1:M1/ns1:Time_Bound_Actions__TBAs__Fulfilled" xmlDataType="double"/>
    </xmlCellPr>
  </singleXmlCell>
  <singleXmlCell id="494" r="A84" connectionId="0">
    <xmlCellPr id="1" uniqueName="1">
      <xmlPr mapId="43" xpath="/ns1:Root/ns1:M1/ns1:Time_Bound_Actions__TBAs__" xmlDataType="string"/>
    </xmlCellPr>
  </singleXmlCell>
  <singleXmlCell id="493" r="E83" connectionId="0">
    <xmlCellPr id="1" uniqueName="1">
      <xmlPr mapId="43" xpath="/ns1:Root/ns1:M1/ns1:Conditions_precedents__CPs__Not_fulfilled__and_past_the_deadline" xmlDataType="double"/>
    </xmlCellPr>
  </singleXmlCell>
  <singleXmlCell id="492" r="D83" connectionId="0">
    <xmlCellPr id="1" uniqueName="1">
      <xmlPr mapId="43" xpath="/ns1:Root/ns1:M1/ns1:Conditions_precedents__CPs__Not_fulfilled__but_within_deadline" xmlDataType="double"/>
    </xmlCellPr>
  </singleXmlCell>
  <singleXmlCell id="491" r="C83" connectionId="0">
    <xmlCellPr id="1" uniqueName="1">
      <xmlPr mapId="43" xpath="/ns1:Root/ns1:M1/ns1:Conditions_precedents__CPs__Fulfilled" xmlDataType="double"/>
    </xmlCellPr>
  </singleXmlCell>
  <singleXmlCell id="490" r="A83" connectionId="0">
    <xmlCellPr id="1" uniqueName="1">
      <xmlPr mapId="43" xpath="/ns1:Root/ns1:M1/ns1:Conditions_precedents__CPs__" xmlDataType="string"/>
    </xmlCellPr>
  </singleXmlCell>
  <singleXmlCell id="807" r="A204" connectionId="0">
    <xmlCellPr id="1" uniqueName="1">
      <xmlPr mapId="43" xpath="/ns1:Root/ns1:P1" xmlDataType="string"/>
    </xmlCellPr>
  </singleXmlCell>
  <singleXmlCell id="808" r="D204" connectionId="0">
    <xmlCellPr id="1" uniqueName="1">
      <xmlPr mapId="43" xpath="/ns1:Root/ns1:P1_Code" xmlDataType="double"/>
    </xmlCellPr>
  </singleXmlCell>
  <singleXmlCell id="809" r="E204" connectionId="0">
    <xmlCellPr id="1" uniqueName="1">
      <xmlPr mapId="43" xpath="/ns1:Root/ns1:P1_Tied" xmlDataType="string"/>
    </xmlCellPr>
  </singleXmlCell>
  <singleXmlCell id="810" r="A206" connectionId="0">
    <xmlCellPr id="1" uniqueName="1">
      <xmlPr mapId="43" xpath="/ns1:Root/ns1:P2" xmlDataType="string"/>
    </xmlCellPr>
  </singleXmlCell>
  <singleXmlCell id="811" r="D206" connectionId="0">
    <xmlCellPr id="1" uniqueName="1">
      <xmlPr mapId="43" xpath="/ns1:Root/ns1:P2_Code" xmlDataType="double"/>
    </xmlCellPr>
  </singleXmlCell>
  <singleXmlCell id="812" r="E206" connectionId="0">
    <xmlCellPr id="1" uniqueName="1">
      <xmlPr mapId="43" xpath="/ns1:Root/ns1:P2_Tied" xmlDataType="string"/>
    </xmlCellPr>
  </singleXmlCell>
  <singleXmlCell id="813" r="A208" connectionId="0">
    <xmlCellPr id="1" uniqueName="1">
      <xmlPr mapId="43" xpath="/ns1:Root/ns1:P3" xmlDataType="string"/>
    </xmlCellPr>
  </singleXmlCell>
  <singleXmlCell id="814" r="D208" connectionId="0">
    <xmlCellPr id="1" uniqueName="1">
      <xmlPr mapId="43" xpath="/ns1:Root/ns1:P3_Code" xmlDataType="double"/>
    </xmlCellPr>
  </singleXmlCell>
  <singleXmlCell id="815" r="E208" connectionId="0">
    <xmlCellPr id="1" uniqueName="1">
      <xmlPr mapId="43" xpath="/ns1:Root/ns1:P3_Tied" xmlDataType="string"/>
    </xmlCellPr>
  </singleXmlCell>
  <singleXmlCell id="816" r="A210" connectionId="0">
    <xmlCellPr id="1" uniqueName="1">
      <xmlPr mapId="43" xpath="/ns1:Root/ns1:P4" xmlDataType="string"/>
    </xmlCellPr>
  </singleXmlCell>
  <singleXmlCell id="817" r="D210" connectionId="0">
    <xmlCellPr id="1" uniqueName="1">
      <xmlPr mapId="43" xpath="/ns1:Root/ns1:P4_Code" xmlDataType="double"/>
    </xmlCellPr>
  </singleXmlCell>
  <singleXmlCell id="818" r="E210" connectionId="0">
    <xmlCellPr id="1" uniqueName="1">
      <xmlPr mapId="43" xpath="/ns1:Root/ns1:P4_Tied" xmlDataType="string"/>
    </xmlCellPr>
  </singleXmlCell>
  <singleXmlCell id="819" r="A212" connectionId="0">
    <xmlCellPr id="1" uniqueName="1">
      <xmlPr mapId="43" xpath="/ns1:Root/ns1:P5" xmlDataType="string"/>
    </xmlCellPr>
  </singleXmlCell>
  <singleXmlCell id="820" r="D212" connectionId="0">
    <xmlCellPr id="1" uniqueName="1">
      <xmlPr mapId="43" xpath="/ns1:Root/ns1:P5_Code" xmlDataType="double"/>
    </xmlCellPr>
  </singleXmlCell>
  <singleXmlCell id="821" r="E212" connectionId="0">
    <xmlCellPr id="1" uniqueName="1">
      <xmlPr mapId="43" xpath="/ns1:Root/ns1:P5_Tied" xmlDataType="string"/>
    </xmlCellPr>
  </singleXmlCell>
  <singleXmlCell id="822" r="A214" connectionId="0">
    <xmlCellPr id="1" uniqueName="1">
      <xmlPr mapId="43" xpath="/ns1:Root/ns1:P6" xmlDataType="string"/>
    </xmlCellPr>
  </singleXmlCell>
  <singleXmlCell id="823" r="D214" connectionId="0">
    <xmlCellPr id="1" uniqueName="1">
      <xmlPr mapId="43" xpath="/ns1:Root/ns1:P6_Code" xmlDataType="double"/>
    </xmlCellPr>
  </singleXmlCell>
  <singleXmlCell id="824" r="E214" connectionId="0">
    <xmlCellPr id="1" uniqueName="1">
      <xmlPr mapId="43" xpath="/ns1:Root/ns1:P6_Tied"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topLeftCell="A7" zoomScale="120" zoomScaleNormal="100" workbookViewId="0">
      <selection activeCell="M21" sqref="M21"/>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657" t="str">
        <f>+"Панель показателей:  "&amp;"  "&amp;IF(+'Ввод данных'!B4="Выберите","",'Ввод данных'!B4&amp;" - ")&amp;IF('Ввод данных'!F6="Выберите","",'Ввод данных'!F6)</f>
        <v>Панель показателей:    Кыргызстан - ВИЧ/СПИД/ТБ</v>
      </c>
      <c r="C2" s="657"/>
      <c r="D2" s="657"/>
      <c r="E2" s="657"/>
      <c r="F2" s="657"/>
      <c r="G2" s="657"/>
      <c r="H2" s="657"/>
      <c r="I2" s="657"/>
      <c r="J2" s="657"/>
      <c r="K2" s="657"/>
      <c r="L2" s="657"/>
      <c r="M2" s="657"/>
      <c r="N2" s="1"/>
      <c r="O2" s="1"/>
    </row>
    <row r="4" spans="2:15" ht="21">
      <c r="B4" s="653" t="str">
        <f>+IF('Ввод данных'!F6="Выберите", "",'Ввод данных'!F6) &amp;"  "&amp;+IF('Ввод данных'!F8="Выберите", "", 'Ввод данных'!F8&amp;",  ")&amp;+IF('Ввод данных'!H8="Выберите","",'Ввод данных'!H8)</f>
        <v xml:space="preserve">ВИЧ/СПИД/ТБ  ,  </v>
      </c>
      <c r="C4" s="653"/>
      <c r="D4" s="653"/>
      <c r="E4" s="654"/>
      <c r="F4" s="205"/>
      <c r="G4" s="205"/>
      <c r="H4" s="289" t="str">
        <f>+'Ввод данных'!A6&amp;" "&amp;+'Ввод данных'!B6</f>
        <v>Грант № KGZ-C-UNDP</v>
      </c>
      <c r="I4" s="289"/>
      <c r="J4" s="204"/>
      <c r="K4" s="205"/>
      <c r="L4" s="205"/>
    </row>
    <row r="22" spans="2:12" ht="26.25">
      <c r="B22" s="655" t="s">
        <v>86</v>
      </c>
      <c r="C22" s="656"/>
      <c r="D22" s="656"/>
      <c r="E22" s="656"/>
      <c r="F22" s="656"/>
      <c r="G22" s="656"/>
      <c r="H22" s="656"/>
      <c r="I22" s="656"/>
      <c r="J22" s="656"/>
      <c r="K22" s="656"/>
      <c r="L22" s="656"/>
    </row>
  </sheetData>
  <sheetProtection password="CFC9" sheet="1"/>
  <mergeCells count="3">
    <mergeCell ref="B4:E4"/>
    <mergeCell ref="B22:L22"/>
    <mergeCell ref="B2:M2"/>
  </mergeCells>
  <phoneticPr fontId="30" type="noConversion"/>
  <pageMargins left="0.70866141732283472" right="0.70866141732283472" top="0.74803149606299213" bottom="0.74803149606299213" header="0.31496062992125984" footer="0.31496062992125984"/>
  <pageSetup paperSize="8"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A16" zoomScale="80" zoomScaleNormal="80" workbookViewId="0">
      <selection activeCell="I28" sqref="I28:I30"/>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1235" t="str">
        <f>'Сведения о гранте'!B3:J3</f>
        <v>Панель показателей:  Кыргызстан - ВИЧ/СПИД/ТБ</v>
      </c>
      <c r="C3" s="1235"/>
      <c r="D3" s="1235"/>
      <c r="E3" s="1235"/>
      <c r="F3" s="1235"/>
      <c r="G3" s="1235"/>
      <c r="H3" s="1235"/>
      <c r="I3" s="1"/>
    </row>
    <row r="6" spans="2:15" ht="18.75">
      <c r="B6" s="1236" t="s">
        <v>82</v>
      </c>
      <c r="C6" s="1236"/>
      <c r="D6" s="1236"/>
      <c r="E6" s="1236"/>
      <c r="F6" s="1236"/>
      <c r="G6" s="1236"/>
      <c r="H6" s="1236"/>
    </row>
    <row r="8" spans="2:15" ht="18.75">
      <c r="B8" s="59" t="s">
        <v>19</v>
      </c>
      <c r="C8" s="59" t="s">
        <v>20</v>
      </c>
      <c r="D8" s="59" t="s">
        <v>21</v>
      </c>
      <c r="E8" s="59" t="s">
        <v>22</v>
      </c>
      <c r="F8" s="59" t="s">
        <v>77</v>
      </c>
      <c r="G8" s="59" t="s">
        <v>75</v>
      </c>
      <c r="H8" s="59" t="s">
        <v>79</v>
      </c>
      <c r="I8" s="60" t="s">
        <v>48</v>
      </c>
      <c r="J8" s="60" t="s">
        <v>72</v>
      </c>
      <c r="M8" s="19"/>
      <c r="N8" s="19"/>
      <c r="O8" s="19"/>
    </row>
    <row r="9" spans="2:15">
      <c r="B9" s="342" t="s">
        <v>93</v>
      </c>
      <c r="C9" s="342" t="s">
        <v>93</v>
      </c>
      <c r="D9" s="342" t="s">
        <v>93</v>
      </c>
      <c r="E9" s="342" t="s">
        <v>93</v>
      </c>
      <c r="F9" s="342" t="s">
        <v>93</v>
      </c>
      <c r="G9" s="342" t="s">
        <v>93</v>
      </c>
      <c r="H9" s="342" t="s">
        <v>93</v>
      </c>
      <c r="I9" s="343" t="s">
        <v>93</v>
      </c>
      <c r="J9" s="342" t="s">
        <v>93</v>
      </c>
      <c r="M9" s="19"/>
      <c r="N9" s="19"/>
      <c r="O9" s="19"/>
    </row>
    <row r="10" spans="2:15">
      <c r="B10" s="54" t="s">
        <v>244</v>
      </c>
      <c r="C10" s="54" t="s">
        <v>17</v>
      </c>
      <c r="D10" s="54" t="s">
        <v>227</v>
      </c>
      <c r="E10" s="54" t="s">
        <v>237</v>
      </c>
      <c r="F10" s="54" t="s">
        <v>55</v>
      </c>
      <c r="G10" s="330" t="s">
        <v>24</v>
      </c>
      <c r="H10" s="57" t="s">
        <v>29</v>
      </c>
      <c r="I10" s="26" t="s">
        <v>239</v>
      </c>
      <c r="J10" s="342" t="s">
        <v>94</v>
      </c>
      <c r="M10" s="19"/>
      <c r="N10" s="19"/>
      <c r="O10" s="19"/>
    </row>
    <row r="11" spans="2:15">
      <c r="B11" s="54" t="s">
        <v>245</v>
      </c>
      <c r="C11" s="54" t="s">
        <v>16</v>
      </c>
      <c r="D11" s="54" t="s">
        <v>228</v>
      </c>
      <c r="E11" s="54" t="s">
        <v>238</v>
      </c>
      <c r="F11" s="54" t="s">
        <v>56</v>
      </c>
      <c r="G11" s="330" t="s">
        <v>25</v>
      </c>
      <c r="H11" s="57" t="s">
        <v>30</v>
      </c>
      <c r="I11" s="26" t="s">
        <v>240</v>
      </c>
      <c r="J11" s="342" t="s">
        <v>95</v>
      </c>
      <c r="M11" s="19"/>
      <c r="N11" s="19"/>
      <c r="O11" s="19"/>
    </row>
    <row r="12" spans="2:15">
      <c r="B12" s="54" t="s">
        <v>246</v>
      </c>
      <c r="D12" s="54" t="s">
        <v>229</v>
      </c>
      <c r="E12" s="54" t="s">
        <v>18</v>
      </c>
      <c r="F12" s="54" t="s">
        <v>57</v>
      </c>
      <c r="G12" s="330" t="s">
        <v>26</v>
      </c>
      <c r="H12" s="57" t="s">
        <v>31</v>
      </c>
      <c r="I12" s="26" t="s">
        <v>241</v>
      </c>
      <c r="J12" s="342" t="s">
        <v>96</v>
      </c>
      <c r="M12" s="176"/>
      <c r="N12" s="19"/>
      <c r="O12" s="19"/>
    </row>
    <row r="13" spans="2:15">
      <c r="B13" s="54" t="s">
        <v>247</v>
      </c>
      <c r="D13" s="54" t="s">
        <v>230</v>
      </c>
      <c r="E13" s="55"/>
      <c r="F13" s="54" t="s">
        <v>58</v>
      </c>
      <c r="G13" s="330" t="s">
        <v>27</v>
      </c>
      <c r="H13" s="57" t="s">
        <v>32</v>
      </c>
      <c r="I13" s="26" t="s">
        <v>242</v>
      </c>
      <c r="J13" s="342" t="s">
        <v>97</v>
      </c>
      <c r="M13" s="176"/>
      <c r="N13" s="19"/>
      <c r="O13" s="19"/>
    </row>
    <row r="14" spans="2:15">
      <c r="B14" s="54" t="s">
        <v>248</v>
      </c>
      <c r="D14" s="54" t="s">
        <v>231</v>
      </c>
      <c r="F14" s="54" t="s">
        <v>65</v>
      </c>
      <c r="G14" s="330" t="s">
        <v>28</v>
      </c>
      <c r="H14" s="57" t="s">
        <v>33</v>
      </c>
      <c r="I14" s="26" t="s">
        <v>76</v>
      </c>
      <c r="J14" s="342" t="s">
        <v>98</v>
      </c>
      <c r="M14" s="176"/>
      <c r="N14" s="19"/>
      <c r="O14" s="19"/>
    </row>
    <row r="15" spans="2:15">
      <c r="D15" s="54" t="s">
        <v>232</v>
      </c>
      <c r="F15" s="54" t="s">
        <v>66</v>
      </c>
      <c r="H15" s="57" t="s">
        <v>34</v>
      </c>
      <c r="I15" s="26" t="s">
        <v>39</v>
      </c>
      <c r="J15" s="342" t="s">
        <v>99</v>
      </c>
      <c r="M15" s="176"/>
      <c r="N15" s="19"/>
      <c r="O15" s="19"/>
    </row>
    <row r="16" spans="2:15">
      <c r="D16" s="54" t="s">
        <v>233</v>
      </c>
      <c r="F16" s="54" t="s">
        <v>67</v>
      </c>
      <c r="H16" s="57" t="s">
        <v>35</v>
      </c>
      <c r="I16" s="26" t="s">
        <v>40</v>
      </c>
      <c r="J16" s="342" t="s">
        <v>100</v>
      </c>
      <c r="M16" s="176"/>
      <c r="N16" s="19"/>
      <c r="O16" s="19"/>
    </row>
    <row r="17" spans="4:15">
      <c r="D17" s="54" t="s">
        <v>234</v>
      </c>
      <c r="F17" s="54" t="s">
        <v>68</v>
      </c>
      <c r="H17" s="57" t="s">
        <v>36</v>
      </c>
      <c r="I17" s="26" t="s">
        <v>41</v>
      </c>
      <c r="J17" s="342" t="s">
        <v>101</v>
      </c>
      <c r="M17" s="176"/>
      <c r="N17" s="19"/>
      <c r="O17" s="19"/>
    </row>
    <row r="18" spans="4:15">
      <c r="D18" s="54" t="s">
        <v>235</v>
      </c>
      <c r="F18" s="54" t="s">
        <v>69</v>
      </c>
      <c r="H18" s="57" t="s">
        <v>37</v>
      </c>
      <c r="I18" s="26" t="s">
        <v>42</v>
      </c>
      <c r="J18" s="342" t="s">
        <v>102</v>
      </c>
      <c r="M18" s="176"/>
      <c r="N18" s="19"/>
      <c r="O18" s="19"/>
    </row>
    <row r="19" spans="4:15">
      <c r="D19" s="54" t="s">
        <v>236</v>
      </c>
      <c r="F19" s="54" t="s">
        <v>70</v>
      </c>
      <c r="H19" s="57" t="s">
        <v>38</v>
      </c>
      <c r="I19" s="26" t="s">
        <v>43</v>
      </c>
      <c r="J19" s="342" t="s">
        <v>103</v>
      </c>
      <c r="M19" s="176"/>
      <c r="N19" s="19"/>
      <c r="O19" s="19"/>
    </row>
    <row r="20" spans="4:15">
      <c r="D20" s="56"/>
      <c r="F20" s="54" t="s">
        <v>71</v>
      </c>
      <c r="H20" s="57" t="s">
        <v>73</v>
      </c>
      <c r="I20" s="26" t="s">
        <v>44</v>
      </c>
      <c r="J20" s="342" t="s">
        <v>104</v>
      </c>
      <c r="M20" s="19"/>
      <c r="N20" s="19"/>
      <c r="O20" s="19"/>
    </row>
    <row r="21" spans="4:15">
      <c r="D21" s="58"/>
      <c r="F21" s="54" t="s">
        <v>78</v>
      </c>
      <c r="H21" s="58"/>
      <c r="I21" s="26" t="s">
        <v>46</v>
      </c>
      <c r="J21" s="342" t="s">
        <v>105</v>
      </c>
      <c r="M21" s="19"/>
      <c r="N21" s="19"/>
      <c r="O21" s="19"/>
    </row>
    <row r="22" spans="4:15">
      <c r="H22" s="58"/>
      <c r="I22" s="26" t="s">
        <v>47</v>
      </c>
      <c r="J22" s="342" t="s">
        <v>106</v>
      </c>
      <c r="M22" s="19"/>
      <c r="N22" s="19"/>
      <c r="O22" s="19"/>
    </row>
    <row r="23" spans="4:15">
      <c r="I23" s="26" t="s">
        <v>45</v>
      </c>
      <c r="J23" s="342" t="s">
        <v>107</v>
      </c>
      <c r="M23" s="19"/>
      <c r="N23" s="19"/>
      <c r="O23" s="19"/>
    </row>
    <row r="24" spans="4:15">
      <c r="I24" s="26" t="s">
        <v>81</v>
      </c>
      <c r="J24" s="342" t="s">
        <v>108</v>
      </c>
      <c r="M24" s="19"/>
      <c r="N24" s="19"/>
      <c r="O24" s="19"/>
    </row>
    <row r="25" spans="4:15">
      <c r="I25" s="42"/>
      <c r="J25" s="342" t="s">
        <v>109</v>
      </c>
    </row>
    <row r="26" spans="4:15">
      <c r="I26" s="26" t="s">
        <v>243</v>
      </c>
      <c r="J26" s="342" t="s">
        <v>110</v>
      </c>
    </row>
    <row r="27" spans="4:15">
      <c r="I27" s="26" t="s">
        <v>80</v>
      </c>
      <c r="J27" s="342" t="s">
        <v>111</v>
      </c>
    </row>
    <row r="28" spans="4:15">
      <c r="I28" s="42" t="s">
        <v>428</v>
      </c>
      <c r="J28" s="342" t="s">
        <v>112</v>
      </c>
    </row>
    <row r="29" spans="4:15">
      <c r="I29" s="42" t="s">
        <v>429</v>
      </c>
      <c r="J29" s="342" t="s">
        <v>113</v>
      </c>
    </row>
    <row r="30" spans="4:15">
      <c r="I30" s="42" t="s">
        <v>44</v>
      </c>
      <c r="J30" s="342" t="s">
        <v>114</v>
      </c>
    </row>
    <row r="31" spans="4:15">
      <c r="J31" s="342" t="s">
        <v>115</v>
      </c>
    </row>
    <row r="32" spans="4:15">
      <c r="J32" s="342" t="s">
        <v>116</v>
      </c>
    </row>
    <row r="33" spans="10:10">
      <c r="J33" s="342" t="s">
        <v>117</v>
      </c>
    </row>
    <row r="34" spans="10:10">
      <c r="J34" s="342" t="s">
        <v>118</v>
      </c>
    </row>
    <row r="35" spans="10:10">
      <c r="J35" s="342" t="s">
        <v>119</v>
      </c>
    </row>
    <row r="36" spans="10:10">
      <c r="J36" s="342" t="s">
        <v>119</v>
      </c>
    </row>
    <row r="37" spans="10:10">
      <c r="J37" s="342" t="s">
        <v>120</v>
      </c>
    </row>
    <row r="38" spans="10:10">
      <c r="J38" s="342" t="s">
        <v>121</v>
      </c>
    </row>
    <row r="39" spans="10:10">
      <c r="J39" s="342" t="s">
        <v>122</v>
      </c>
    </row>
    <row r="40" spans="10:10">
      <c r="J40" s="342" t="s">
        <v>123</v>
      </c>
    </row>
    <row r="41" spans="10:10">
      <c r="J41" s="342" t="s">
        <v>124</v>
      </c>
    </row>
    <row r="42" spans="10:10">
      <c r="J42" s="342" t="s">
        <v>125</v>
      </c>
    </row>
    <row r="43" spans="10:10">
      <c r="J43" s="342" t="s">
        <v>126</v>
      </c>
    </row>
    <row r="44" spans="10:10">
      <c r="J44" s="342" t="s">
        <v>127</v>
      </c>
    </row>
    <row r="45" spans="10:10">
      <c r="J45" s="342" t="s">
        <v>128</v>
      </c>
    </row>
    <row r="46" spans="10:10">
      <c r="J46" s="342" t="s">
        <v>129</v>
      </c>
    </row>
    <row r="47" spans="10:10">
      <c r="J47" s="342" t="s">
        <v>130</v>
      </c>
    </row>
    <row r="48" spans="10:10">
      <c r="J48" s="342" t="s">
        <v>131</v>
      </c>
    </row>
    <row r="49" spans="10:10">
      <c r="J49" s="342" t="s">
        <v>132</v>
      </c>
    </row>
    <row r="50" spans="10:10">
      <c r="J50" s="342" t="s">
        <v>133</v>
      </c>
    </row>
    <row r="51" spans="10:10">
      <c r="J51" s="342" t="s">
        <v>134</v>
      </c>
    </row>
    <row r="52" spans="10:10">
      <c r="J52" s="342" t="s">
        <v>135</v>
      </c>
    </row>
    <row r="53" spans="10:10">
      <c r="J53" s="342" t="s">
        <v>136</v>
      </c>
    </row>
    <row r="54" spans="10:10">
      <c r="J54" s="342" t="s">
        <v>137</v>
      </c>
    </row>
    <row r="55" spans="10:10">
      <c r="J55" s="342" t="s">
        <v>138</v>
      </c>
    </row>
    <row r="56" spans="10:10">
      <c r="J56" s="342" t="s">
        <v>139</v>
      </c>
    </row>
    <row r="57" spans="10:10">
      <c r="J57" s="342" t="s">
        <v>140</v>
      </c>
    </row>
    <row r="58" spans="10:10">
      <c r="J58" s="342" t="s">
        <v>141</v>
      </c>
    </row>
    <row r="59" spans="10:10">
      <c r="J59" s="342" t="s">
        <v>174</v>
      </c>
    </row>
    <row r="60" spans="10:10">
      <c r="J60" s="342" t="s">
        <v>142</v>
      </c>
    </row>
    <row r="61" spans="10:10">
      <c r="J61" s="342" t="s">
        <v>143</v>
      </c>
    </row>
    <row r="62" spans="10:10">
      <c r="J62" s="342" t="s">
        <v>144</v>
      </c>
    </row>
    <row r="63" spans="10:10">
      <c r="J63" s="342" t="s">
        <v>145</v>
      </c>
    </row>
    <row r="64" spans="10:10">
      <c r="J64" s="342" t="s">
        <v>146</v>
      </c>
    </row>
    <row r="65" spans="10:10">
      <c r="J65" s="342" t="s">
        <v>147</v>
      </c>
    </row>
    <row r="66" spans="10:10">
      <c r="J66" s="342" t="s">
        <v>148</v>
      </c>
    </row>
    <row r="67" spans="10:10">
      <c r="J67" s="342" t="s">
        <v>149</v>
      </c>
    </row>
    <row r="68" spans="10:10">
      <c r="J68" s="342" t="s">
        <v>150</v>
      </c>
    </row>
    <row r="69" spans="10:10">
      <c r="J69" s="342" t="s">
        <v>151</v>
      </c>
    </row>
    <row r="70" spans="10:10">
      <c r="J70" s="342" t="s">
        <v>152</v>
      </c>
    </row>
    <row r="71" spans="10:10">
      <c r="J71" s="342" t="s">
        <v>153</v>
      </c>
    </row>
    <row r="72" spans="10:10">
      <c r="J72" s="342" t="s">
        <v>154</v>
      </c>
    </row>
    <row r="73" spans="10:10">
      <c r="J73" s="342" t="s">
        <v>155</v>
      </c>
    </row>
    <row r="74" spans="10:10">
      <c r="J74" s="342" t="s">
        <v>156</v>
      </c>
    </row>
    <row r="75" spans="10:10">
      <c r="J75" s="342" t="s">
        <v>157</v>
      </c>
    </row>
    <row r="76" spans="10:10">
      <c r="J76" s="342" t="s">
        <v>158</v>
      </c>
    </row>
    <row r="77" spans="10:10">
      <c r="J77" s="342" t="s">
        <v>159</v>
      </c>
    </row>
    <row r="78" spans="10:10">
      <c r="J78" s="342" t="s">
        <v>160</v>
      </c>
    </row>
    <row r="79" spans="10:10">
      <c r="J79" s="342" t="s">
        <v>161</v>
      </c>
    </row>
    <row r="80" spans="10:10">
      <c r="J80" s="342" t="s">
        <v>162</v>
      </c>
    </row>
    <row r="81" spans="10:10">
      <c r="J81" s="342" t="s">
        <v>163</v>
      </c>
    </row>
    <row r="82" spans="10:10">
      <c r="J82" s="342" t="s">
        <v>164</v>
      </c>
    </row>
    <row r="83" spans="10:10">
      <c r="J83" s="342" t="s">
        <v>165</v>
      </c>
    </row>
    <row r="84" spans="10:10">
      <c r="J84" s="342" t="s">
        <v>166</v>
      </c>
    </row>
    <row r="85" spans="10:10">
      <c r="J85" s="342" t="s">
        <v>167</v>
      </c>
    </row>
    <row r="86" spans="10:10">
      <c r="J86" s="342" t="s">
        <v>168</v>
      </c>
    </row>
    <row r="87" spans="10:10">
      <c r="J87" s="342" t="s">
        <v>169</v>
      </c>
    </row>
    <row r="88" spans="10:10">
      <c r="J88" s="342" t="s">
        <v>170</v>
      </c>
    </row>
    <row r="89" spans="10:10">
      <c r="J89" s="342" t="s">
        <v>171</v>
      </c>
    </row>
    <row r="90" spans="10:10">
      <c r="J90" s="342" t="s">
        <v>172</v>
      </c>
    </row>
    <row r="91" spans="10:10">
      <c r="J91" s="342" t="s">
        <v>173</v>
      </c>
    </row>
    <row r="92" spans="10:10">
      <c r="J92" s="342" t="s">
        <v>175</v>
      </c>
    </row>
    <row r="93" spans="10:10">
      <c r="J93" s="342" t="s">
        <v>176</v>
      </c>
    </row>
    <row r="94" spans="10:10">
      <c r="J94" s="342" t="s">
        <v>177</v>
      </c>
    </row>
    <row r="95" spans="10:10">
      <c r="J95" s="342" t="s">
        <v>178</v>
      </c>
    </row>
    <row r="96" spans="10:10">
      <c r="J96" s="342" t="s">
        <v>179</v>
      </c>
    </row>
    <row r="97" spans="10:10">
      <c r="J97" s="342" t="s">
        <v>180</v>
      </c>
    </row>
    <row r="98" spans="10:10">
      <c r="J98" s="342" t="s">
        <v>181</v>
      </c>
    </row>
    <row r="99" spans="10:10">
      <c r="J99" s="342" t="s">
        <v>182</v>
      </c>
    </row>
    <row r="100" spans="10:10">
      <c r="J100" s="342" t="s">
        <v>183</v>
      </c>
    </row>
    <row r="101" spans="10:10">
      <c r="J101" s="342" t="s">
        <v>184</v>
      </c>
    </row>
    <row r="102" spans="10:10">
      <c r="J102" s="342" t="s">
        <v>185</v>
      </c>
    </row>
    <row r="103" spans="10:10">
      <c r="J103" s="342" t="s">
        <v>186</v>
      </c>
    </row>
    <row r="104" spans="10:10">
      <c r="J104" s="342" t="s">
        <v>187</v>
      </c>
    </row>
    <row r="105" spans="10:10">
      <c r="J105" s="342" t="s">
        <v>188</v>
      </c>
    </row>
    <row r="106" spans="10:10">
      <c r="J106" s="342" t="s">
        <v>189</v>
      </c>
    </row>
    <row r="107" spans="10:10">
      <c r="J107" s="342" t="s">
        <v>190</v>
      </c>
    </row>
    <row r="108" spans="10:10">
      <c r="J108" s="342" t="s">
        <v>191</v>
      </c>
    </row>
    <row r="109" spans="10:10">
      <c r="J109" s="342" t="s">
        <v>192</v>
      </c>
    </row>
    <row r="110" spans="10:10">
      <c r="J110" s="342" t="s">
        <v>193</v>
      </c>
    </row>
    <row r="111" spans="10:10">
      <c r="J111" s="342" t="s">
        <v>194</v>
      </c>
    </row>
    <row r="112" spans="10:10">
      <c r="J112" s="342" t="s">
        <v>195</v>
      </c>
    </row>
    <row r="113" spans="10:10">
      <c r="J113" s="342" t="s">
        <v>196</v>
      </c>
    </row>
    <row r="114" spans="10:10">
      <c r="J114" s="342" t="s">
        <v>197</v>
      </c>
    </row>
    <row r="115" spans="10:10">
      <c r="J115" s="342" t="s">
        <v>198</v>
      </c>
    </row>
    <row r="116" spans="10:10">
      <c r="J116" s="342" t="s">
        <v>199</v>
      </c>
    </row>
    <row r="117" spans="10:10">
      <c r="J117" s="342" t="s">
        <v>200</v>
      </c>
    </row>
    <row r="118" spans="10:10">
      <c r="J118" s="342" t="s">
        <v>201</v>
      </c>
    </row>
    <row r="119" spans="10:10">
      <c r="J119" s="342" t="s">
        <v>202</v>
      </c>
    </row>
    <row r="120" spans="10:10">
      <c r="J120" s="342" t="s">
        <v>203</v>
      </c>
    </row>
    <row r="121" spans="10:10">
      <c r="J121" s="342" t="s">
        <v>204</v>
      </c>
    </row>
    <row r="122" spans="10:10">
      <c r="J122" s="342" t="s">
        <v>205</v>
      </c>
    </row>
    <row r="123" spans="10:10">
      <c r="J123" s="342" t="s">
        <v>206</v>
      </c>
    </row>
    <row r="124" spans="10:10">
      <c r="J124" s="342" t="s">
        <v>207</v>
      </c>
    </row>
    <row r="125" spans="10:10">
      <c r="J125" s="342" t="s">
        <v>208</v>
      </c>
    </row>
    <row r="126" spans="10:10">
      <c r="J126" s="342" t="s">
        <v>209</v>
      </c>
    </row>
    <row r="127" spans="10:10">
      <c r="J127" s="342" t="s">
        <v>210</v>
      </c>
    </row>
    <row r="128" spans="10:10">
      <c r="J128" s="342" t="s">
        <v>211</v>
      </c>
    </row>
    <row r="129" spans="10:10">
      <c r="J129" s="342" t="s">
        <v>212</v>
      </c>
    </row>
    <row r="130" spans="10:10">
      <c r="J130" s="342" t="s">
        <v>213</v>
      </c>
    </row>
    <row r="131" spans="10:10">
      <c r="J131" s="342" t="s">
        <v>214</v>
      </c>
    </row>
    <row r="132" spans="10:10">
      <c r="J132" s="342" t="s">
        <v>215</v>
      </c>
    </row>
    <row r="133" spans="10:10">
      <c r="J133" s="342" t="s">
        <v>216</v>
      </c>
    </row>
    <row r="134" spans="10:10">
      <c r="J134" s="342" t="s">
        <v>217</v>
      </c>
    </row>
    <row r="135" spans="10:10">
      <c r="J135" s="342" t="s">
        <v>218</v>
      </c>
    </row>
    <row r="136" spans="10:10">
      <c r="J136" s="342" t="s">
        <v>219</v>
      </c>
    </row>
    <row r="137" spans="10:10">
      <c r="J137" s="342" t="s">
        <v>220</v>
      </c>
    </row>
    <row r="138" spans="10:10">
      <c r="J138" s="342" t="s">
        <v>221</v>
      </c>
    </row>
    <row r="139" spans="10:10">
      <c r="J139" s="342" t="s">
        <v>222</v>
      </c>
    </row>
    <row r="140" spans="10:10">
      <c r="J140" s="342" t="s">
        <v>223</v>
      </c>
    </row>
    <row r="141" spans="10:10">
      <c r="J141" s="342" t="s">
        <v>224</v>
      </c>
    </row>
    <row r="142" spans="10:10">
      <c r="J142" s="342" t="s">
        <v>225</v>
      </c>
    </row>
    <row r="143" spans="10:10">
      <c r="J143" s="342" t="s">
        <v>226</v>
      </c>
    </row>
    <row r="144" spans="10:10">
      <c r="J144" s="326"/>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zoomScaleNormal="100" workbookViewId="0">
      <selection activeCell="N19" sqref="N19"/>
    </sheetView>
  </sheetViews>
  <sheetFormatPr defaultRowHeight="15"/>
  <sheetData>
    <row r="1" spans="1:2">
      <c r="A1" s="366" t="s">
        <v>284</v>
      </c>
      <c r="B1" t="s">
        <v>285</v>
      </c>
    </row>
    <row r="2" spans="1:2">
      <c r="A2" s="366" t="s">
        <v>286</v>
      </c>
      <c r="B2" t="s">
        <v>287</v>
      </c>
    </row>
    <row r="3" spans="1:2">
      <c r="A3" s="366" t="s">
        <v>288</v>
      </c>
      <c r="B3" t="s">
        <v>289</v>
      </c>
    </row>
    <row r="4" spans="1:2">
      <c r="A4" s="366" t="s">
        <v>290</v>
      </c>
      <c r="B4" t="s">
        <v>291</v>
      </c>
    </row>
    <row r="5" spans="1:2">
      <c r="A5" s="366" t="s">
        <v>292</v>
      </c>
      <c r="B5" t="s">
        <v>293</v>
      </c>
    </row>
    <row r="6" spans="1:2">
      <c r="A6" s="366" t="s">
        <v>294</v>
      </c>
      <c r="B6" t="s">
        <v>295</v>
      </c>
    </row>
    <row r="7" spans="1:2">
      <c r="A7" s="366" t="s">
        <v>296</v>
      </c>
      <c r="B7" t="s">
        <v>297</v>
      </c>
    </row>
    <row r="8" spans="1:2">
      <c r="A8" s="366" t="s">
        <v>298</v>
      </c>
      <c r="B8" t="s">
        <v>299</v>
      </c>
    </row>
    <row r="9" spans="1:2">
      <c r="A9" s="366" t="s">
        <v>300</v>
      </c>
      <c r="B9" t="s">
        <v>311</v>
      </c>
    </row>
    <row r="10" spans="1:2">
      <c r="A10" s="366" t="s">
        <v>301</v>
      </c>
      <c r="B10" t="s">
        <v>302</v>
      </c>
    </row>
    <row r="11" spans="1:2">
      <c r="A11" s="366" t="s">
        <v>303</v>
      </c>
      <c r="B11" t="s">
        <v>304</v>
      </c>
    </row>
    <row r="12" spans="1:2">
      <c r="A12" s="366" t="s">
        <v>265</v>
      </c>
      <c r="B12" t="s">
        <v>305</v>
      </c>
    </row>
    <row r="13" spans="1:2">
      <c r="A13" s="366" t="s">
        <v>306</v>
      </c>
      <c r="B13" t="s">
        <v>307</v>
      </c>
    </row>
    <row r="14" spans="1:2">
      <c r="A14" s="366" t="s">
        <v>308</v>
      </c>
      <c r="B14" t="s">
        <v>309</v>
      </c>
    </row>
    <row r="15" spans="1:2">
      <c r="A15" s="366" t="s">
        <v>310</v>
      </c>
      <c r="B15" t="s">
        <v>312</v>
      </c>
    </row>
  </sheetData>
  <phoneticPr fontId="30"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L31"/>
  <sheetViews>
    <sheetView workbookViewId="0">
      <selection activeCell="D14" sqref="D14"/>
    </sheetView>
  </sheetViews>
  <sheetFormatPr defaultRowHeight="15"/>
  <cols>
    <col min="2" max="2" width="32.28515625" style="412" customWidth="1"/>
    <col min="3" max="3" width="11.28515625" customWidth="1"/>
    <col min="4" max="4" width="14.7109375" customWidth="1"/>
    <col min="6" max="6" width="14" customWidth="1"/>
    <col min="7" max="7" width="11.5703125" customWidth="1"/>
    <col min="9" max="9" width="27.28515625" customWidth="1"/>
    <col min="11" max="11" width="12" customWidth="1"/>
  </cols>
  <sheetData>
    <row r="3" spans="2:12" ht="23.25">
      <c r="B3" s="409" t="s">
        <v>433</v>
      </c>
      <c r="C3" s="317">
        <v>196425</v>
      </c>
      <c r="D3" s="320">
        <v>10086.190000000002</v>
      </c>
      <c r="I3" s="414"/>
      <c r="J3" s="415"/>
      <c r="K3" s="415"/>
      <c r="L3" s="415"/>
    </row>
    <row r="4" spans="2:12" ht="34.5">
      <c r="B4" s="409" t="s">
        <v>434</v>
      </c>
      <c r="C4" s="317">
        <v>2920215</v>
      </c>
      <c r="D4" s="320">
        <v>1283202.9400000002</v>
      </c>
      <c r="I4" s="416"/>
      <c r="J4" s="417"/>
      <c r="K4" s="417"/>
      <c r="L4" s="417"/>
    </row>
    <row r="5" spans="2:12">
      <c r="B5" s="410" t="s">
        <v>435</v>
      </c>
      <c r="C5" s="318">
        <v>343499</v>
      </c>
      <c r="D5" s="320">
        <v>304251.71999999997</v>
      </c>
    </row>
    <row r="6" spans="2:12" ht="15.75" thickBot="1">
      <c r="B6" s="411" t="s">
        <v>343</v>
      </c>
      <c r="C6" s="323">
        <f>SUM(C3:C5)</f>
        <v>3460139</v>
      </c>
      <c r="D6" s="324">
        <f>SUM(D3:D5)</f>
        <v>1597540.85</v>
      </c>
      <c r="I6" s="420"/>
      <c r="L6" s="421"/>
    </row>
    <row r="7" spans="2:12" ht="57">
      <c r="I7" s="418" t="s">
        <v>443</v>
      </c>
      <c r="L7" s="419"/>
    </row>
    <row r="8" spans="2:12" ht="34.5">
      <c r="I8" s="420" t="s">
        <v>444</v>
      </c>
      <c r="L8" s="425"/>
    </row>
    <row r="9" spans="2:12">
      <c r="I9" s="420" t="s">
        <v>445</v>
      </c>
      <c r="L9" s="421"/>
    </row>
    <row r="10" spans="2:12" ht="15.75" thickBot="1">
      <c r="B10" s="415"/>
      <c r="C10" s="42" t="s">
        <v>448</v>
      </c>
      <c r="D10" s="42" t="s">
        <v>449</v>
      </c>
      <c r="E10" s="42" t="s">
        <v>446</v>
      </c>
      <c r="F10" s="42" t="s">
        <v>447</v>
      </c>
      <c r="G10" s="42"/>
      <c r="I10" s="422"/>
      <c r="J10" s="423">
        <f>SUM(J6:J9)</f>
        <v>0</v>
      </c>
      <c r="K10" s="423">
        <f>SUM(K6:K9)</f>
        <v>0</v>
      </c>
      <c r="L10" s="424"/>
    </row>
    <row r="11" spans="2:12" ht="26.25">
      <c r="B11" s="431" t="s">
        <v>433</v>
      </c>
      <c r="C11" s="427">
        <v>78211</v>
      </c>
      <c r="D11" s="428">
        <f>445269.08+4207.73</f>
        <v>449476.81</v>
      </c>
      <c r="E11" s="429">
        <v>554706</v>
      </c>
      <c r="F11" s="429">
        <v>459562.80000000005</v>
      </c>
      <c r="G11" s="430"/>
    </row>
    <row r="12" spans="2:12" ht="39">
      <c r="B12" s="431" t="s">
        <v>434</v>
      </c>
      <c r="C12" s="427">
        <v>797425.72399999993</v>
      </c>
      <c r="D12" s="428">
        <f>1328985.16+10597.9</f>
        <v>1339583.0599999998</v>
      </c>
      <c r="E12" s="429">
        <v>4906100</v>
      </c>
      <c r="F12" s="429">
        <v>2622785.89</v>
      </c>
      <c r="G12" s="430"/>
    </row>
    <row r="13" spans="2:12">
      <c r="B13" s="432" t="s">
        <v>435</v>
      </c>
      <c r="C13" s="428">
        <v>282670.70082999999</v>
      </c>
      <c r="D13" s="428">
        <f>116992.65-1717</f>
        <v>115275.65</v>
      </c>
      <c r="E13" s="429">
        <v>659696</v>
      </c>
      <c r="F13" s="429">
        <v>419527.37</v>
      </c>
      <c r="G13" s="430"/>
    </row>
    <row r="14" spans="2:12">
      <c r="B14" s="433" t="s">
        <v>343</v>
      </c>
      <c r="C14" s="434">
        <f>SUM(C11:C13)</f>
        <v>1158307.4248299999</v>
      </c>
      <c r="D14" s="434">
        <f>SUM(D11:D13)</f>
        <v>1904335.5199999998</v>
      </c>
      <c r="E14" s="435">
        <f>SUM(E11:E13)</f>
        <v>6120502</v>
      </c>
      <c r="F14" s="435">
        <f>SUM(F11:F13)</f>
        <v>3501876.0600000005</v>
      </c>
      <c r="G14" s="435"/>
    </row>
    <row r="17" spans="2:9">
      <c r="D17" s="426"/>
    </row>
    <row r="18" spans="2:9">
      <c r="B18" s="412" t="s">
        <v>450</v>
      </c>
      <c r="C18">
        <v>1854771.0908137045</v>
      </c>
      <c r="D18">
        <v>1486069.9447738212</v>
      </c>
      <c r="E18">
        <f>SUM(C18:D18)</f>
        <v>3340841.0355875259</v>
      </c>
      <c r="F18">
        <v>1515782.6800000002</v>
      </c>
      <c r="G18">
        <f>F18-D18</f>
        <v>29712.735226179007</v>
      </c>
    </row>
    <row r="19" spans="2:9">
      <c r="B19" s="412" t="s">
        <v>451</v>
      </c>
      <c r="C19">
        <v>64356.800000000003</v>
      </c>
      <c r="D19">
        <v>96678.23</v>
      </c>
      <c r="E19">
        <f t="shared" ref="E19:E20" si="0">SUM(C19:D19)</f>
        <v>161035.03</v>
      </c>
      <c r="F19">
        <v>87839.17</v>
      </c>
      <c r="G19">
        <f>F19-D19</f>
        <v>-8839.0599999999977</v>
      </c>
    </row>
    <row r="20" spans="2:9">
      <c r="B20" s="412" t="s">
        <v>452</v>
      </c>
      <c r="C20">
        <v>1919127.8908137046</v>
      </c>
      <c r="D20">
        <v>1582748.1747738211</v>
      </c>
      <c r="E20">
        <f t="shared" si="0"/>
        <v>3501876.0655875257</v>
      </c>
      <c r="F20">
        <f>SUM(F18:F19)</f>
        <v>1603621.85</v>
      </c>
    </row>
    <row r="21" spans="2:9">
      <c r="D21">
        <v>1603622</v>
      </c>
    </row>
    <row r="22" spans="2:9">
      <c r="D22" s="436">
        <f>D21-D20</f>
        <v>20873.825226178858</v>
      </c>
      <c r="F22" s="426">
        <f>D14+F20</f>
        <v>3507957.37</v>
      </c>
    </row>
    <row r="25" spans="2:9" ht="45">
      <c r="E25" s="413" t="s">
        <v>453</v>
      </c>
      <c r="F25" t="s">
        <v>454</v>
      </c>
      <c r="H25" t="s">
        <v>455</v>
      </c>
    </row>
    <row r="26" spans="2:9">
      <c r="B26" s="412" t="s">
        <v>325</v>
      </c>
      <c r="C26">
        <v>5365504</v>
      </c>
      <c r="D26">
        <v>4274978</v>
      </c>
      <c r="E26">
        <v>9640482</v>
      </c>
      <c r="F26">
        <v>5365504</v>
      </c>
      <c r="G26">
        <f>E26-F26</f>
        <v>4274978</v>
      </c>
      <c r="H26">
        <v>4274978</v>
      </c>
    </row>
    <row r="27" spans="2:9">
      <c r="B27" s="412" t="s">
        <v>326</v>
      </c>
      <c r="C27">
        <v>2778659</v>
      </c>
      <c r="D27">
        <v>1515782.6</v>
      </c>
      <c r="E27">
        <v>4302570</v>
      </c>
      <c r="F27">
        <v>2778659</v>
      </c>
      <c r="G27">
        <f t="shared" ref="G27:G28" si="1">E27-F27</f>
        <v>1523911</v>
      </c>
      <c r="H27">
        <v>1515783</v>
      </c>
      <c r="I27">
        <f>E27-H27</f>
        <v>2786787</v>
      </c>
    </row>
    <row r="28" spans="2:9">
      <c r="B28" s="412" t="s">
        <v>327</v>
      </c>
      <c r="C28">
        <v>146899</v>
      </c>
      <c r="D28">
        <v>87839</v>
      </c>
      <c r="E28">
        <v>228574</v>
      </c>
      <c r="F28">
        <v>146899</v>
      </c>
      <c r="G28">
        <f t="shared" si="1"/>
        <v>81675</v>
      </c>
      <c r="H28">
        <v>87839</v>
      </c>
      <c r="I28">
        <f>E28-H28</f>
        <v>140735</v>
      </c>
    </row>
    <row r="29" spans="2:9">
      <c r="B29" s="412" t="s">
        <v>355</v>
      </c>
      <c r="C29">
        <v>127777.84</v>
      </c>
      <c r="D29">
        <v>93968.860000000015</v>
      </c>
      <c r="E29">
        <v>221747</v>
      </c>
      <c r="F29">
        <v>127777.84</v>
      </c>
      <c r="G29">
        <f>E29-H29</f>
        <v>140735</v>
      </c>
      <c r="H29">
        <v>81012</v>
      </c>
    </row>
    <row r="31" spans="2:9">
      <c r="G31">
        <f>G29-F29</f>
        <v>12957.160000000003</v>
      </c>
    </row>
  </sheetData>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84"/>
  <sheetViews>
    <sheetView showGridLines="0" zoomScale="75" zoomScaleNormal="100" workbookViewId="0">
      <pane ySplit="2" topLeftCell="A65" activePane="bottomLeft" state="frozen"/>
      <selection activeCell="E22" sqref="E22"/>
      <selection pane="bottomLeft" activeCell="E10" sqref="E10:I10"/>
    </sheetView>
  </sheetViews>
  <sheetFormatPr defaultColWidth="11" defaultRowHeight="15"/>
  <cols>
    <col min="1" max="1" width="2.7109375" customWidth="1"/>
    <col min="2" max="2" width="55.140625" customWidth="1"/>
    <col min="3" max="3" width="6.5703125" customWidth="1"/>
    <col min="4" max="4" width="22.5703125" hidden="1" customWidth="1"/>
    <col min="5" max="5" width="158.28515625" customWidth="1"/>
    <col min="6" max="6" width="12.5703125" customWidth="1"/>
    <col min="7" max="7" width="37.28515625" hidden="1" customWidth="1"/>
    <col min="8" max="8" width="17.28515625" hidden="1" customWidth="1"/>
    <col min="9" max="9" width="71" hidden="1" customWidth="1"/>
    <col min="10" max="10" width="47.140625" customWidth="1"/>
    <col min="11" max="11" width="5" customWidth="1"/>
    <col min="12" max="12" width="18.140625" hidden="1" customWidth="1"/>
    <col min="13" max="13" width="49.42578125" customWidth="1"/>
    <col min="14" max="14" width="0.28515625" style="33" customWidth="1"/>
    <col min="15" max="15" width="3" style="33" hidden="1"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729" t="str">
        <f>+"Панель показателей: "&amp;" "&amp;+IF('Ввод данных'!B4="Выберите","",'Ввод данных'!B4&amp;" - ")&amp;+IF('Ввод данных'!F6="Выберите","",'Ввод данных'!F6)</f>
        <v>Панель показателей:  Кыргызстан - ВИЧ/СПИД/ТБ</v>
      </c>
      <c r="C2" s="729"/>
      <c r="D2" s="729"/>
      <c r="E2" s="729"/>
      <c r="F2" s="729"/>
      <c r="G2" s="729"/>
      <c r="H2" s="729"/>
      <c r="I2" s="729"/>
      <c r="J2" s="729"/>
      <c r="K2" s="729"/>
      <c r="L2" s="729"/>
      <c r="M2" s="729"/>
    </row>
    <row r="3" spans="1:15" ht="15.75" customHeight="1">
      <c r="A3" s="3"/>
      <c r="B3" s="196"/>
      <c r="C3" s="196"/>
      <c r="D3" s="196"/>
      <c r="E3" s="196"/>
      <c r="F3" s="196"/>
      <c r="G3" s="196"/>
      <c r="H3" s="196"/>
      <c r="I3" s="196"/>
      <c r="J3" s="196"/>
      <c r="K3" s="197"/>
      <c r="L3" s="197"/>
      <c r="M3" s="3"/>
    </row>
    <row r="5" spans="1:15" ht="23.25">
      <c r="B5" s="687" t="s">
        <v>313</v>
      </c>
      <c r="C5" s="687"/>
      <c r="D5" s="687"/>
      <c r="E5" s="687"/>
      <c r="F5" s="687"/>
      <c r="G5" s="687"/>
      <c r="H5" s="687"/>
      <c r="I5" s="687"/>
      <c r="J5" s="687"/>
      <c r="K5" s="687"/>
      <c r="L5" s="687"/>
      <c r="M5" s="687"/>
      <c r="N5" s="687"/>
      <c r="O5" s="687"/>
    </row>
    <row r="7" spans="1:15" s="382" customFormat="1" ht="21">
      <c r="B7" s="733" t="s">
        <v>87</v>
      </c>
      <c r="C7" s="734"/>
      <c r="D7" s="735"/>
      <c r="E7" s="733" t="s">
        <v>88</v>
      </c>
      <c r="F7" s="734"/>
      <c r="G7" s="734"/>
      <c r="H7" s="734"/>
      <c r="I7" s="735"/>
      <c r="J7" s="733" t="s">
        <v>89</v>
      </c>
      <c r="K7" s="734"/>
      <c r="L7" s="735"/>
      <c r="M7" s="733" t="s">
        <v>9</v>
      </c>
      <c r="N7" s="734"/>
      <c r="O7" s="735"/>
    </row>
    <row r="8" spans="1:15" ht="117.75" customHeight="1">
      <c r="B8" s="682" t="str">
        <f>+'Ввод данных'!A27</f>
        <v>F1: Бюджет и выплаты Глобальным фондом</v>
      </c>
      <c r="C8" s="739"/>
      <c r="D8" s="740"/>
      <c r="E8" s="736" t="s">
        <v>419</v>
      </c>
      <c r="F8" s="737"/>
      <c r="G8" s="737"/>
      <c r="H8" s="737"/>
      <c r="I8" s="738"/>
      <c r="J8" s="730" t="s">
        <v>427</v>
      </c>
      <c r="K8" s="731"/>
      <c r="L8" s="732"/>
      <c r="M8" s="730" t="s">
        <v>12</v>
      </c>
      <c r="N8" s="731"/>
      <c r="O8" s="732"/>
    </row>
    <row r="9" spans="1:15" ht="117.75" customHeight="1">
      <c r="B9" s="720" t="str">
        <f>+'Ввод данных'!A36</f>
        <v>F2: Бюджет и фактические расходы согласно задачам гранта</v>
      </c>
      <c r="C9" s="743"/>
      <c r="D9" s="744"/>
      <c r="E9" s="723" t="s">
        <v>418</v>
      </c>
      <c r="F9" s="685"/>
      <c r="G9" s="685"/>
      <c r="H9" s="685"/>
      <c r="I9" s="686"/>
      <c r="J9" s="730" t="s">
        <v>426</v>
      </c>
      <c r="K9" s="731"/>
      <c r="L9" s="732"/>
      <c r="M9" s="730" t="s">
        <v>12</v>
      </c>
      <c r="N9" s="731"/>
      <c r="O9" s="732"/>
    </row>
    <row r="10" spans="1:15" ht="247.5" customHeight="1">
      <c r="B10" s="720" t="str">
        <f>+'Ввод данных'!A58</f>
        <v>F3: Выплаты и расходы</v>
      </c>
      <c r="C10" s="743"/>
      <c r="D10" s="744"/>
      <c r="E10" s="723" t="s">
        <v>417</v>
      </c>
      <c r="F10" s="685"/>
      <c r="G10" s="685"/>
      <c r="H10" s="685"/>
      <c r="I10" s="686"/>
      <c r="J10" s="730" t="s">
        <v>425</v>
      </c>
      <c r="K10" s="731"/>
      <c r="L10" s="732"/>
      <c r="M10" s="730" t="s">
        <v>5</v>
      </c>
      <c r="N10" s="731"/>
      <c r="O10" s="732"/>
    </row>
    <row r="11" spans="1:15" ht="252.75" customHeight="1">
      <c r="B11" s="720" t="str">
        <f>+'Ввод данных'!A67</f>
        <v>F4: Последний отчетный и платежный цикл ОР</v>
      </c>
      <c r="C11" s="721"/>
      <c r="D11" s="722"/>
      <c r="E11" s="723" t="s">
        <v>416</v>
      </c>
      <c r="F11" s="685"/>
      <c r="G11" s="685"/>
      <c r="H11" s="685"/>
      <c r="I11" s="686"/>
      <c r="J11" s="730" t="s">
        <v>358</v>
      </c>
      <c r="K11" s="731"/>
      <c r="L11" s="732"/>
      <c r="M11" s="730" t="s">
        <v>6</v>
      </c>
      <c r="N11" s="731"/>
      <c r="O11" s="732"/>
    </row>
    <row r="12" spans="1:15" s="19" customFormat="1">
      <c r="B12" s="745"/>
      <c r="C12" s="745"/>
      <c r="D12" s="745"/>
      <c r="E12" s="746"/>
      <c r="F12" s="746"/>
      <c r="G12" s="746"/>
      <c r="H12" s="746"/>
      <c r="I12" s="746"/>
      <c r="J12" s="746"/>
      <c r="K12" s="746"/>
      <c r="L12" s="746"/>
      <c r="M12" s="746"/>
      <c r="N12" s="746"/>
      <c r="O12" s="746"/>
    </row>
    <row r="13" spans="1:15" s="19" customFormat="1">
      <c r="B13" s="719"/>
      <c r="C13" s="719"/>
      <c r="D13" s="719"/>
      <c r="E13" s="703"/>
      <c r="F13" s="703"/>
      <c r="G13" s="703"/>
      <c r="H13" s="703"/>
      <c r="I13" s="703"/>
      <c r="J13" s="703"/>
      <c r="K13" s="703"/>
      <c r="L13" s="703"/>
      <c r="M13" s="703"/>
      <c r="N13" s="703"/>
      <c r="O13" s="703"/>
    </row>
    <row r="14" spans="1:15" s="19" customFormat="1">
      <c r="B14" s="719"/>
      <c r="C14" s="719"/>
      <c r="D14" s="719"/>
      <c r="E14" s="703"/>
      <c r="F14" s="703"/>
      <c r="G14" s="703"/>
      <c r="H14" s="703"/>
      <c r="I14" s="703"/>
      <c r="J14" s="703"/>
      <c r="K14" s="703"/>
      <c r="L14" s="703"/>
      <c r="M14" s="703"/>
      <c r="N14" s="703"/>
      <c r="O14" s="703"/>
    </row>
    <row r="15" spans="1:15" s="19" customFormat="1">
      <c r="B15" s="719"/>
      <c r="C15" s="719"/>
      <c r="D15" s="719"/>
      <c r="E15" s="703"/>
      <c r="F15" s="703"/>
      <c r="G15" s="703"/>
      <c r="H15" s="703"/>
      <c r="I15" s="703"/>
      <c r="J15" s="703"/>
      <c r="K15" s="703"/>
      <c r="L15" s="703"/>
      <c r="M15" s="703"/>
      <c r="N15" s="703"/>
      <c r="O15" s="703"/>
    </row>
    <row r="16" spans="1:15" ht="23.25">
      <c r="B16" s="687" t="s">
        <v>277</v>
      </c>
      <c r="C16" s="687"/>
      <c r="D16" s="687"/>
      <c r="E16" s="687"/>
      <c r="F16" s="687"/>
      <c r="G16" s="687"/>
      <c r="H16" s="687"/>
      <c r="I16" s="687"/>
      <c r="J16" s="687"/>
      <c r="K16" s="687"/>
      <c r="L16" s="687"/>
      <c r="M16" s="687"/>
      <c r="N16" s="687"/>
      <c r="O16" s="687"/>
    </row>
    <row r="18" spans="1:15" ht="21">
      <c r="B18" s="700" t="s">
        <v>87</v>
      </c>
      <c r="C18" s="701"/>
      <c r="D18" s="702"/>
      <c r="E18" s="700" t="s">
        <v>88</v>
      </c>
      <c r="F18" s="701"/>
      <c r="G18" s="701"/>
      <c r="H18" s="701"/>
      <c r="I18" s="702"/>
      <c r="J18" s="700" t="s">
        <v>89</v>
      </c>
      <c r="K18" s="701"/>
      <c r="L18" s="702"/>
      <c r="M18" s="700" t="s">
        <v>90</v>
      </c>
      <c r="N18" s="701"/>
      <c r="O18" s="702"/>
    </row>
    <row r="19" spans="1:15" ht="114" customHeight="1">
      <c r="B19" s="682" t="str">
        <f>+'Ввод данных'!A78</f>
        <v>M1: Статус Предварительных условий (ПУ) и Действий с установленным сроком исполнения (ДУС)</v>
      </c>
      <c r="C19" s="683"/>
      <c r="D19" s="684"/>
      <c r="E19" s="723" t="s">
        <v>2</v>
      </c>
      <c r="F19" s="752"/>
      <c r="G19" s="752"/>
      <c r="H19" s="752"/>
      <c r="I19" s="753"/>
      <c r="J19" s="679" t="s">
        <v>423</v>
      </c>
      <c r="K19" s="680"/>
      <c r="L19" s="681"/>
      <c r="M19" s="679" t="s">
        <v>424</v>
      </c>
      <c r="N19" s="680"/>
      <c r="O19" s="681"/>
    </row>
    <row r="20" spans="1:15" ht="102.75" customHeight="1">
      <c r="B20" s="720" t="str">
        <f>+'Ввод данных'!A87</f>
        <v>M2: Статус ключевых руководящих должностей в структуре ОР</v>
      </c>
      <c r="C20" s="721"/>
      <c r="D20" s="722"/>
      <c r="E20" s="723" t="s">
        <v>415</v>
      </c>
      <c r="F20" s="685"/>
      <c r="G20" s="685"/>
      <c r="H20" s="685"/>
      <c r="I20" s="686"/>
      <c r="J20" s="679" t="s">
        <v>422</v>
      </c>
      <c r="K20" s="680"/>
      <c r="L20" s="681"/>
      <c r="M20" s="679" t="s">
        <v>13</v>
      </c>
      <c r="N20" s="680"/>
      <c r="O20" s="681"/>
    </row>
    <row r="21" spans="1:15" ht="141.75" customHeight="1">
      <c r="B21" s="682" t="str">
        <f>+'Ввод данных'!A93</f>
        <v xml:space="preserve">M3: Контрактные соглашения (СР) </v>
      </c>
      <c r="C21" s="683"/>
      <c r="D21" s="684"/>
      <c r="E21" s="679" t="s">
        <v>411</v>
      </c>
      <c r="F21" s="685"/>
      <c r="G21" s="685"/>
      <c r="H21" s="685"/>
      <c r="I21" s="686"/>
      <c r="J21" s="716" t="s">
        <v>421</v>
      </c>
      <c r="K21" s="717"/>
      <c r="L21" s="718"/>
      <c r="M21" s="679" t="s">
        <v>15</v>
      </c>
      <c r="N21" s="680"/>
      <c r="O21" s="681"/>
    </row>
    <row r="22" spans="1:15" ht="96" customHeight="1">
      <c r="B22" s="682" t="str">
        <f>+'Ввод данных'!A99</f>
        <v>M4: Количество полных отчетов, полученных к установленному сроку</v>
      </c>
      <c r="C22" s="683"/>
      <c r="D22" s="684"/>
      <c r="E22" s="679" t="s">
        <v>409</v>
      </c>
      <c r="F22" s="680"/>
      <c r="G22" s="680"/>
      <c r="H22" s="680"/>
      <c r="I22" s="681"/>
      <c r="J22" s="679" t="s">
        <v>359</v>
      </c>
      <c r="K22" s="680"/>
      <c r="L22" s="681"/>
      <c r="M22" s="679" t="s">
        <v>14</v>
      </c>
      <c r="N22" s="680"/>
      <c r="O22" s="681"/>
    </row>
    <row r="23" spans="1:15" ht="187.5" customHeight="1">
      <c r="B23" s="691"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C23" s="692"/>
      <c r="D23" s="693"/>
      <c r="E23" s="697" t="s">
        <v>408</v>
      </c>
      <c r="F23" s="698"/>
      <c r="G23" s="698"/>
      <c r="H23" s="698"/>
      <c r="I23" s="699"/>
      <c r="J23" s="704" t="s">
        <v>10</v>
      </c>
      <c r="K23" s="705"/>
      <c r="L23" s="706"/>
      <c r="M23" s="704" t="s">
        <v>420</v>
      </c>
      <c r="N23" s="705"/>
      <c r="O23" s="706"/>
    </row>
    <row r="24" spans="1:15" ht="72.75" customHeight="1">
      <c r="B24" s="694"/>
      <c r="C24" s="695"/>
      <c r="D24" s="696"/>
      <c r="E24" s="726" t="s">
        <v>404</v>
      </c>
      <c r="F24" s="727"/>
      <c r="G24" s="727"/>
      <c r="H24" s="727"/>
      <c r="I24" s="728"/>
      <c r="J24" s="707"/>
      <c r="K24" s="708"/>
      <c r="L24" s="709"/>
      <c r="M24" s="707"/>
      <c r="N24" s="708"/>
      <c r="O24" s="709"/>
    </row>
    <row r="25" spans="1:15" ht="282.75" customHeight="1">
      <c r="B25" s="682" t="str">
        <f>+'Ввод данных'!A120</f>
        <v>M6: Разница между текущим и резервным запасами</v>
      </c>
      <c r="C25" s="683"/>
      <c r="D25" s="684"/>
      <c r="E25" s="713" t="s">
        <v>402</v>
      </c>
      <c r="F25" s="724"/>
      <c r="G25" s="724"/>
      <c r="H25" s="724"/>
      <c r="I25" s="725"/>
      <c r="J25" s="713" t="s">
        <v>11</v>
      </c>
      <c r="K25" s="714"/>
      <c r="L25" s="715"/>
      <c r="M25" s="710" t="s">
        <v>8</v>
      </c>
      <c r="N25" s="711"/>
      <c r="O25" s="712"/>
    </row>
    <row r="29" spans="1:15" ht="18.75">
      <c r="B29" s="226"/>
    </row>
    <row r="30" spans="1:15" ht="23.25">
      <c r="B30" s="687" t="s">
        <v>378</v>
      </c>
      <c r="C30" s="687"/>
      <c r="D30" s="687"/>
      <c r="E30" s="687"/>
      <c r="F30" s="687"/>
      <c r="G30" s="687"/>
      <c r="H30" s="687"/>
      <c r="I30" s="687"/>
      <c r="J30" s="687"/>
      <c r="K30" s="687"/>
      <c r="L30" s="687"/>
      <c r="M30" s="687"/>
      <c r="N30" s="687"/>
      <c r="O30" s="687"/>
    </row>
    <row r="32" spans="1:15" ht="28.5" customHeight="1">
      <c r="A32" s="223"/>
      <c r="B32" s="661" t="s">
        <v>543</v>
      </c>
      <c r="C32" s="662"/>
      <c r="D32" s="663"/>
      <c r="E32" s="688" t="s">
        <v>621</v>
      </c>
      <c r="F32" s="689"/>
      <c r="G32" s="689"/>
      <c r="H32" s="689"/>
      <c r="I32" s="690"/>
      <c r="J32" s="667" t="s">
        <v>89</v>
      </c>
      <c r="K32" s="665"/>
      <c r="L32" s="666"/>
      <c r="M32" s="667" t="s">
        <v>9</v>
      </c>
      <c r="N32" s="665"/>
      <c r="O32" s="666"/>
    </row>
    <row r="33" spans="1:15" ht="61.5" customHeight="1">
      <c r="A33" s="224"/>
      <c r="B33" s="668" t="s">
        <v>492</v>
      </c>
      <c r="C33" s="669"/>
      <c r="D33" s="670"/>
      <c r="E33" s="671" t="s">
        <v>493</v>
      </c>
      <c r="F33" s="672"/>
      <c r="G33" s="672"/>
      <c r="H33" s="672"/>
      <c r="I33" s="673"/>
      <c r="J33" s="658" t="s">
        <v>644</v>
      </c>
      <c r="K33" s="659"/>
      <c r="L33" s="660"/>
      <c r="M33" s="658" t="s">
        <v>494</v>
      </c>
      <c r="N33" s="659"/>
      <c r="O33" s="660"/>
    </row>
    <row r="34" spans="1:15" ht="61.5" customHeight="1">
      <c r="A34" s="224"/>
      <c r="B34" s="668" t="s">
        <v>495</v>
      </c>
      <c r="C34" s="669"/>
      <c r="D34" s="670"/>
      <c r="E34" s="671" t="s">
        <v>496</v>
      </c>
      <c r="F34" s="672"/>
      <c r="G34" s="672"/>
      <c r="H34" s="672"/>
      <c r="I34" s="673"/>
      <c r="J34" s="658" t="s">
        <v>497</v>
      </c>
      <c r="K34" s="659"/>
      <c r="L34" s="660"/>
      <c r="M34" s="658" t="s">
        <v>498</v>
      </c>
      <c r="N34" s="659"/>
      <c r="O34" s="660"/>
    </row>
    <row r="35" spans="1:15" ht="61.5" customHeight="1">
      <c r="A35" s="224"/>
      <c r="B35" s="668" t="s">
        <v>645</v>
      </c>
      <c r="C35" s="669"/>
      <c r="D35" s="670"/>
      <c r="E35" s="671" t="s">
        <v>646</v>
      </c>
      <c r="F35" s="672"/>
      <c r="G35" s="672"/>
      <c r="H35" s="672"/>
      <c r="I35" s="673"/>
      <c r="J35" s="658" t="s">
        <v>647</v>
      </c>
      <c r="K35" s="659"/>
      <c r="L35" s="660"/>
      <c r="M35" s="619" t="s">
        <v>648</v>
      </c>
      <c r="N35" s="620"/>
      <c r="O35" s="621"/>
    </row>
    <row r="36" spans="1:15" ht="61.5" customHeight="1">
      <c r="A36" s="224"/>
      <c r="B36" s="668" t="s">
        <v>545</v>
      </c>
      <c r="C36" s="669"/>
      <c r="D36" s="670"/>
      <c r="E36" s="671" t="s">
        <v>649</v>
      </c>
      <c r="F36" s="672"/>
      <c r="G36" s="672"/>
      <c r="H36" s="672"/>
      <c r="I36" s="673"/>
      <c r="J36" s="658" t="s">
        <v>650</v>
      </c>
      <c r="K36" s="659"/>
      <c r="L36" s="660"/>
      <c r="M36" s="658" t="s">
        <v>498</v>
      </c>
      <c r="N36" s="659"/>
      <c r="O36" s="660"/>
    </row>
    <row r="37" spans="1:15" ht="61.5" customHeight="1">
      <c r="A37" s="224"/>
      <c r="B37" s="668" t="s">
        <v>499</v>
      </c>
      <c r="C37" s="669"/>
      <c r="D37" s="670"/>
      <c r="E37" s="671" t="s">
        <v>500</v>
      </c>
      <c r="F37" s="672"/>
      <c r="G37" s="672"/>
      <c r="H37" s="672"/>
      <c r="I37" s="673"/>
      <c r="J37" s="658" t="s">
        <v>501</v>
      </c>
      <c r="K37" s="659"/>
      <c r="L37" s="660"/>
      <c r="M37" s="658" t="s">
        <v>498</v>
      </c>
      <c r="N37" s="659"/>
      <c r="O37" s="660"/>
    </row>
    <row r="38" spans="1:15" ht="61.5" customHeight="1">
      <c r="A38" s="224"/>
      <c r="B38" s="668" t="s">
        <v>651</v>
      </c>
      <c r="C38" s="669"/>
      <c r="D38" s="670"/>
      <c r="E38" s="671" t="s">
        <v>652</v>
      </c>
      <c r="F38" s="672"/>
      <c r="G38" s="672"/>
      <c r="H38" s="672"/>
      <c r="I38" s="673"/>
      <c r="J38" s="658" t="s">
        <v>653</v>
      </c>
      <c r="K38" s="659"/>
      <c r="L38" s="660"/>
      <c r="M38" s="658" t="s">
        <v>498</v>
      </c>
      <c r="N38" s="659"/>
      <c r="O38" s="660"/>
    </row>
    <row r="39" spans="1:15" ht="61.5" customHeight="1">
      <c r="A39" s="224"/>
      <c r="B39" s="668" t="s">
        <v>502</v>
      </c>
      <c r="C39" s="669"/>
      <c r="D39" s="670"/>
      <c r="E39" s="658" t="s">
        <v>654</v>
      </c>
      <c r="F39" s="659"/>
      <c r="G39" s="659"/>
      <c r="H39" s="659"/>
      <c r="I39" s="660"/>
      <c r="J39" s="658" t="s">
        <v>503</v>
      </c>
      <c r="K39" s="659"/>
      <c r="L39" s="660"/>
      <c r="M39" s="658" t="s">
        <v>498</v>
      </c>
      <c r="N39" s="659"/>
      <c r="O39" s="660"/>
    </row>
    <row r="40" spans="1:15" ht="61.5" customHeight="1">
      <c r="A40" s="224"/>
      <c r="B40" s="668" t="s">
        <v>504</v>
      </c>
      <c r="C40" s="669"/>
      <c r="D40" s="670"/>
      <c r="E40" s="671" t="s">
        <v>505</v>
      </c>
      <c r="F40" s="674"/>
      <c r="G40" s="674"/>
      <c r="H40" s="674"/>
      <c r="I40" s="675"/>
      <c r="J40" s="658" t="s">
        <v>506</v>
      </c>
      <c r="K40" s="659"/>
      <c r="L40" s="660"/>
      <c r="M40" s="658" t="s">
        <v>498</v>
      </c>
      <c r="N40" s="659"/>
      <c r="O40" s="660"/>
    </row>
    <row r="41" spans="1:15" ht="61.5" customHeight="1">
      <c r="A41" s="224"/>
      <c r="B41" s="668" t="s">
        <v>507</v>
      </c>
      <c r="C41" s="669"/>
      <c r="D41" s="670"/>
      <c r="E41" s="671" t="s">
        <v>508</v>
      </c>
      <c r="F41" s="674"/>
      <c r="G41" s="674"/>
      <c r="H41" s="674"/>
      <c r="I41" s="675"/>
      <c r="J41" s="658" t="s">
        <v>655</v>
      </c>
      <c r="K41" s="659"/>
      <c r="L41" s="660"/>
      <c r="M41" s="658" t="s">
        <v>509</v>
      </c>
      <c r="N41" s="659"/>
      <c r="O41" s="660"/>
    </row>
    <row r="42" spans="1:15" ht="61.5" customHeight="1">
      <c r="A42" s="224"/>
      <c r="B42" s="668" t="s">
        <v>510</v>
      </c>
      <c r="C42" s="669"/>
      <c r="D42" s="670"/>
      <c r="E42" s="676" t="s">
        <v>656</v>
      </c>
      <c r="F42" s="677"/>
      <c r="G42" s="677"/>
      <c r="H42" s="677"/>
      <c r="I42" s="678"/>
      <c r="J42" s="658" t="s">
        <v>511</v>
      </c>
      <c r="K42" s="659"/>
      <c r="L42" s="660"/>
      <c r="M42" s="658" t="s">
        <v>512</v>
      </c>
      <c r="N42" s="659"/>
      <c r="O42" s="660"/>
    </row>
    <row r="43" spans="1:15" ht="61.5" customHeight="1">
      <c r="A43" s="224"/>
      <c r="B43" s="668" t="s">
        <v>513</v>
      </c>
      <c r="C43" s="669"/>
      <c r="D43" s="670"/>
      <c r="E43" s="671" t="s">
        <v>514</v>
      </c>
      <c r="F43" s="674"/>
      <c r="G43" s="674"/>
      <c r="H43" s="674"/>
      <c r="I43" s="675"/>
      <c r="J43" s="658" t="s">
        <v>515</v>
      </c>
      <c r="K43" s="659"/>
      <c r="L43" s="660"/>
      <c r="M43" s="658" t="s">
        <v>498</v>
      </c>
      <c r="N43" s="659"/>
      <c r="O43" s="660"/>
    </row>
    <row r="44" spans="1:15" ht="61.5" customHeight="1">
      <c r="A44" s="224"/>
      <c r="B44" s="668" t="s">
        <v>516</v>
      </c>
      <c r="C44" s="669"/>
      <c r="D44" s="670"/>
      <c r="E44" s="658" t="s">
        <v>657</v>
      </c>
      <c r="F44" s="659"/>
      <c r="G44" s="659"/>
      <c r="H44" s="659"/>
      <c r="I44" s="660"/>
      <c r="J44" s="658" t="s">
        <v>517</v>
      </c>
      <c r="K44" s="659"/>
      <c r="L44" s="660"/>
      <c r="M44" s="658" t="s">
        <v>498</v>
      </c>
      <c r="N44" s="659"/>
      <c r="O44" s="660"/>
    </row>
    <row r="45" spans="1:15" ht="61.5" customHeight="1">
      <c r="A45" s="224"/>
      <c r="B45" s="668" t="s">
        <v>518</v>
      </c>
      <c r="C45" s="669"/>
      <c r="D45" s="670"/>
      <c r="E45" s="671" t="s">
        <v>519</v>
      </c>
      <c r="F45" s="674"/>
      <c r="G45" s="674"/>
      <c r="H45" s="674"/>
      <c r="I45" s="675"/>
      <c r="J45" s="658" t="s">
        <v>520</v>
      </c>
      <c r="K45" s="659"/>
      <c r="L45" s="660"/>
      <c r="M45" s="658" t="s">
        <v>498</v>
      </c>
      <c r="N45" s="659"/>
      <c r="O45" s="660"/>
    </row>
    <row r="46" spans="1:15" ht="61.5" customHeight="1">
      <c r="A46" s="224"/>
      <c r="B46" s="668" t="s">
        <v>567</v>
      </c>
      <c r="C46" s="669"/>
      <c r="D46" s="670"/>
      <c r="E46" s="671" t="s">
        <v>521</v>
      </c>
      <c r="F46" s="672"/>
      <c r="G46" s="672"/>
      <c r="H46" s="672"/>
      <c r="I46" s="673"/>
      <c r="J46" s="658" t="s">
        <v>522</v>
      </c>
      <c r="K46" s="659"/>
      <c r="L46" s="660"/>
      <c r="M46" s="658" t="s">
        <v>523</v>
      </c>
      <c r="N46" s="659"/>
      <c r="O46" s="660"/>
    </row>
    <row r="47" spans="1:15" ht="61.5" customHeight="1">
      <c r="A47" s="224"/>
      <c r="B47" s="668" t="s">
        <v>524</v>
      </c>
      <c r="C47" s="669"/>
      <c r="D47" s="670"/>
      <c r="E47" s="671" t="s">
        <v>525</v>
      </c>
      <c r="F47" s="672"/>
      <c r="G47" s="672"/>
      <c r="H47" s="672"/>
      <c r="I47" s="673"/>
      <c r="J47" s="658" t="s">
        <v>526</v>
      </c>
      <c r="K47" s="659"/>
      <c r="L47" s="660"/>
      <c r="M47" s="658" t="s">
        <v>527</v>
      </c>
      <c r="N47" s="659"/>
      <c r="O47" s="660"/>
    </row>
    <row r="48" spans="1:15" ht="61.5" customHeight="1">
      <c r="A48" s="224"/>
      <c r="B48" s="668" t="s">
        <v>528</v>
      </c>
      <c r="C48" s="669"/>
      <c r="D48" s="670"/>
      <c r="E48" s="658" t="s">
        <v>529</v>
      </c>
      <c r="F48" s="659"/>
      <c r="G48" s="659"/>
      <c r="H48" s="659"/>
      <c r="I48" s="660"/>
      <c r="J48" s="658" t="s">
        <v>530</v>
      </c>
      <c r="K48" s="659"/>
      <c r="L48" s="660"/>
      <c r="M48" s="658" t="s">
        <v>527</v>
      </c>
      <c r="N48" s="659"/>
      <c r="O48" s="660"/>
    </row>
    <row r="49" spans="1:15" ht="61.5" customHeight="1">
      <c r="A49" s="224"/>
      <c r="B49" s="668" t="s">
        <v>531</v>
      </c>
      <c r="C49" s="669"/>
      <c r="D49" s="670"/>
      <c r="E49" s="658" t="s">
        <v>532</v>
      </c>
      <c r="F49" s="659"/>
      <c r="G49" s="659"/>
      <c r="H49" s="659"/>
      <c r="I49" s="660"/>
      <c r="J49" s="658" t="s">
        <v>658</v>
      </c>
      <c r="K49" s="659"/>
      <c r="L49" s="660"/>
      <c r="M49" s="619" t="s">
        <v>533</v>
      </c>
      <c r="N49" s="620"/>
      <c r="O49" s="621"/>
    </row>
    <row r="50" spans="1:15" ht="61.5" customHeight="1">
      <c r="A50" s="224"/>
      <c r="B50" s="668" t="s">
        <v>534</v>
      </c>
      <c r="C50" s="669"/>
      <c r="D50" s="670"/>
      <c r="E50" s="658" t="s">
        <v>535</v>
      </c>
      <c r="F50" s="659"/>
      <c r="G50" s="659"/>
      <c r="H50" s="659"/>
      <c r="I50" s="660"/>
      <c r="J50" s="658" t="s">
        <v>659</v>
      </c>
      <c r="K50" s="659"/>
      <c r="L50" s="660"/>
      <c r="M50" s="658" t="s">
        <v>533</v>
      </c>
      <c r="N50" s="659"/>
      <c r="O50" s="660"/>
    </row>
    <row r="51" spans="1:15" ht="61.5" customHeight="1">
      <c r="A51" s="224"/>
      <c r="B51" s="668" t="s">
        <v>573</v>
      </c>
      <c r="C51" s="669"/>
      <c r="D51" s="670"/>
      <c r="E51" s="671" t="s">
        <v>536</v>
      </c>
      <c r="F51" s="672"/>
      <c r="G51" s="672"/>
      <c r="H51" s="672"/>
      <c r="I51" s="673"/>
      <c r="J51" s="658" t="s">
        <v>537</v>
      </c>
      <c r="K51" s="659"/>
      <c r="L51" s="660"/>
      <c r="M51" s="658" t="s">
        <v>538</v>
      </c>
      <c r="N51" s="659"/>
      <c r="O51" s="660"/>
    </row>
    <row r="52" spans="1:15" ht="61.5" customHeight="1">
      <c r="A52" s="224"/>
      <c r="B52" s="668" t="s">
        <v>539</v>
      </c>
      <c r="C52" s="669"/>
      <c r="D52" s="670"/>
      <c r="E52" s="658" t="s">
        <v>660</v>
      </c>
      <c r="F52" s="659"/>
      <c r="G52" s="659"/>
      <c r="H52" s="659"/>
      <c r="I52" s="660"/>
      <c r="J52" s="658" t="s">
        <v>540</v>
      </c>
      <c r="K52" s="659"/>
      <c r="L52" s="660"/>
      <c r="M52" s="658" t="s">
        <v>541</v>
      </c>
      <c r="N52" s="659"/>
      <c r="O52" s="660"/>
    </row>
    <row r="53" spans="1:15" ht="61.5" customHeight="1">
      <c r="A53" s="224"/>
      <c r="B53" s="661" t="s">
        <v>542</v>
      </c>
      <c r="C53" s="662"/>
      <c r="D53" s="663"/>
      <c r="E53" s="664" t="s">
        <v>621</v>
      </c>
      <c r="F53" s="665"/>
      <c r="G53" s="665"/>
      <c r="H53" s="665"/>
      <c r="I53" s="666"/>
      <c r="J53" s="667" t="s">
        <v>89</v>
      </c>
      <c r="K53" s="665"/>
      <c r="L53" s="666"/>
      <c r="M53" s="667" t="s">
        <v>9</v>
      </c>
      <c r="N53" s="665"/>
      <c r="O53" s="666"/>
    </row>
    <row r="54" spans="1:15" ht="143.25" customHeight="1">
      <c r="A54" s="224"/>
      <c r="B54" s="648" t="s">
        <v>458</v>
      </c>
      <c r="C54" s="649"/>
      <c r="D54" s="650"/>
      <c r="E54" s="645" t="s">
        <v>439</v>
      </c>
      <c r="F54" s="646"/>
      <c r="G54" s="646"/>
      <c r="H54" s="646"/>
      <c r="I54" s="647"/>
      <c r="J54" s="642" t="s">
        <v>437</v>
      </c>
      <c r="K54" s="643"/>
      <c r="L54" s="644"/>
      <c r="M54" s="642" t="s">
        <v>438</v>
      </c>
      <c r="N54" s="643"/>
      <c r="O54" s="644"/>
    </row>
    <row r="55" spans="1:15" ht="121.5" customHeight="1">
      <c r="A55" s="224"/>
      <c r="B55" s="648" t="s">
        <v>459</v>
      </c>
      <c r="C55" s="649"/>
      <c r="D55" s="650"/>
      <c r="E55" s="645" t="s">
        <v>701</v>
      </c>
      <c r="F55" s="646"/>
      <c r="G55" s="646"/>
      <c r="H55" s="646"/>
      <c r="I55" s="647"/>
      <c r="J55" s="642" t="s">
        <v>437</v>
      </c>
      <c r="K55" s="643"/>
      <c r="L55" s="644"/>
      <c r="M55" s="642" t="s">
        <v>702</v>
      </c>
      <c r="N55" s="643"/>
      <c r="O55" s="644"/>
    </row>
    <row r="56" spans="1:15" ht="93" customHeight="1">
      <c r="A56" s="224"/>
      <c r="B56" s="648" t="s">
        <v>461</v>
      </c>
      <c r="C56" s="649"/>
      <c r="D56" s="650"/>
      <c r="E56" s="642" t="s">
        <v>703</v>
      </c>
      <c r="F56" s="643"/>
      <c r="G56" s="643"/>
      <c r="H56" s="643"/>
      <c r="I56" s="644"/>
      <c r="J56" s="642" t="s">
        <v>704</v>
      </c>
      <c r="K56" s="643"/>
      <c r="L56" s="644"/>
      <c r="M56" s="642" t="s">
        <v>705</v>
      </c>
      <c r="N56" s="643"/>
      <c r="O56" s="644"/>
    </row>
    <row r="57" spans="1:15" ht="93.75" customHeight="1">
      <c r="A57" s="224"/>
      <c r="B57" s="648" t="s">
        <v>462</v>
      </c>
      <c r="C57" s="649"/>
      <c r="D57" s="650"/>
      <c r="E57" s="642" t="s">
        <v>706</v>
      </c>
      <c r="F57" s="651"/>
      <c r="G57" s="651"/>
      <c r="H57" s="651"/>
      <c r="I57" s="652"/>
      <c r="J57" s="642" t="s">
        <v>704</v>
      </c>
      <c r="K57" s="643"/>
      <c r="L57" s="644"/>
      <c r="M57" s="642" t="s">
        <v>707</v>
      </c>
      <c r="N57" s="643"/>
      <c r="O57" s="644"/>
    </row>
    <row r="58" spans="1:15" ht="159" customHeight="1">
      <c r="A58" s="224"/>
      <c r="B58" s="648" t="s">
        <v>465</v>
      </c>
      <c r="C58" s="649"/>
      <c r="D58" s="650"/>
      <c r="E58" s="645" t="s">
        <v>708</v>
      </c>
      <c r="F58" s="646"/>
      <c r="G58" s="646"/>
      <c r="H58" s="646"/>
      <c r="I58" s="647"/>
      <c r="J58" s="642" t="s">
        <v>709</v>
      </c>
      <c r="K58" s="643"/>
      <c r="L58" s="644"/>
      <c r="M58" s="642" t="s">
        <v>710</v>
      </c>
      <c r="N58" s="643"/>
      <c r="O58" s="644"/>
    </row>
    <row r="59" spans="1:15" ht="64.5" hidden="1" customHeight="1">
      <c r="A59" s="224"/>
      <c r="B59" s="763"/>
      <c r="C59" s="764"/>
      <c r="D59" s="765"/>
      <c r="E59" s="658"/>
      <c r="F59" s="659"/>
      <c r="G59" s="659"/>
      <c r="H59" s="659"/>
      <c r="I59" s="660"/>
      <c r="J59" s="658"/>
      <c r="K59" s="659"/>
      <c r="L59" s="660"/>
      <c r="M59" s="658"/>
      <c r="N59" s="659"/>
      <c r="O59" s="660"/>
    </row>
    <row r="60" spans="1:15" ht="71.25" hidden="1" customHeight="1">
      <c r="A60" s="224"/>
      <c r="B60" s="766"/>
      <c r="C60" s="774"/>
      <c r="D60" s="775"/>
      <c r="E60" s="776"/>
      <c r="F60" s="777"/>
      <c r="G60" s="777"/>
      <c r="H60" s="777"/>
      <c r="I60" s="778"/>
      <c r="J60" s="658"/>
      <c r="K60" s="659"/>
      <c r="L60" s="660"/>
      <c r="M60" s="658"/>
      <c r="N60" s="659"/>
      <c r="O60" s="660"/>
    </row>
    <row r="61" spans="1:15" ht="52.5" hidden="1" customHeight="1">
      <c r="A61" s="224"/>
      <c r="B61" s="766"/>
      <c r="C61" s="774"/>
      <c r="D61" s="775"/>
      <c r="E61" s="671"/>
      <c r="F61" s="672"/>
      <c r="G61" s="672"/>
      <c r="H61" s="672"/>
      <c r="I61" s="673"/>
      <c r="J61" s="658"/>
      <c r="K61" s="659"/>
      <c r="L61" s="660"/>
      <c r="M61" s="658"/>
      <c r="N61" s="659"/>
      <c r="O61" s="660"/>
    </row>
    <row r="62" spans="1:15" ht="59.25" hidden="1" customHeight="1">
      <c r="A62" s="224"/>
      <c r="B62" s="766"/>
      <c r="C62" s="767"/>
      <c r="D62" s="768"/>
      <c r="E62" s="671"/>
      <c r="F62" s="769"/>
      <c r="G62" s="769"/>
      <c r="H62" s="769"/>
      <c r="I62" s="770"/>
      <c r="J62" s="658"/>
      <c r="K62" s="747"/>
      <c r="L62" s="748"/>
      <c r="M62" s="448"/>
      <c r="N62" s="449"/>
      <c r="O62" s="450"/>
    </row>
    <row r="63" spans="1:15" ht="105" hidden="1" customHeight="1">
      <c r="A63" s="224"/>
      <c r="B63" s="766"/>
      <c r="C63" s="767"/>
      <c r="D63" s="768"/>
      <c r="E63" s="749"/>
      <c r="F63" s="750"/>
      <c r="G63" s="750"/>
      <c r="H63" s="750"/>
      <c r="I63" s="751"/>
      <c r="J63" s="658"/>
      <c r="K63" s="747"/>
      <c r="L63" s="748"/>
      <c r="M63" s="658"/>
      <c r="N63" s="747"/>
      <c r="O63" s="748"/>
    </row>
    <row r="64" spans="1:15" ht="88.5" hidden="1" customHeight="1">
      <c r="A64" s="224"/>
      <c r="B64" s="766"/>
      <c r="C64" s="767"/>
      <c r="D64" s="768"/>
      <c r="E64" s="671"/>
      <c r="F64" s="741"/>
      <c r="G64" s="741"/>
      <c r="H64" s="741"/>
      <c r="I64" s="742"/>
      <c r="J64" s="658"/>
      <c r="K64" s="747"/>
      <c r="L64" s="748"/>
      <c r="M64" s="448"/>
      <c r="N64" s="449"/>
      <c r="O64" s="450"/>
    </row>
    <row r="65" spans="2:15" ht="30" customHeight="1">
      <c r="B65" s="760" t="s">
        <v>400</v>
      </c>
      <c r="C65" s="761"/>
      <c r="D65" s="762"/>
      <c r="E65" s="757" t="s">
        <v>88</v>
      </c>
      <c r="F65" s="758"/>
      <c r="G65" s="758"/>
      <c r="H65" s="758"/>
      <c r="I65" s="759"/>
      <c r="J65" s="757" t="s">
        <v>89</v>
      </c>
      <c r="K65" s="758"/>
      <c r="L65" s="759"/>
      <c r="M65" s="757" t="s">
        <v>9</v>
      </c>
      <c r="N65" s="758"/>
      <c r="O65" s="759"/>
    </row>
    <row r="66" spans="2:15" ht="33.75" customHeight="1">
      <c r="B66" s="218"/>
      <c r="C66" s="219"/>
      <c r="D66" s="219"/>
      <c r="E66" s="212"/>
      <c r="F66" s="214"/>
      <c r="G66" s="214"/>
      <c r="H66" s="214"/>
      <c r="I66" s="214"/>
      <c r="J66" s="212"/>
      <c r="K66" s="212"/>
      <c r="L66" s="213"/>
      <c r="M66" s="211"/>
      <c r="N66" s="212"/>
      <c r="O66" s="213"/>
    </row>
    <row r="67" spans="2:15" ht="15.75" customHeight="1">
      <c r="B67" s="771" t="s">
        <v>399</v>
      </c>
      <c r="C67" s="772"/>
      <c r="D67" s="772"/>
      <c r="E67" s="772"/>
      <c r="F67" s="772"/>
      <c r="G67" s="772"/>
      <c r="H67" s="772"/>
      <c r="I67" s="772"/>
      <c r="J67" s="772"/>
      <c r="K67" s="772"/>
      <c r="L67" s="773"/>
      <c r="M67" s="754" t="s">
        <v>401</v>
      </c>
      <c r="N67" s="755"/>
      <c r="O67" s="756"/>
    </row>
    <row r="68" spans="2:15">
      <c r="D68" s="198"/>
    </row>
    <row r="70" spans="2:15">
      <c r="D70" s="198"/>
    </row>
    <row r="71" spans="2:15">
      <c r="D71" s="198"/>
    </row>
    <row r="84" spans="1:1">
      <c r="A84" s="201"/>
    </row>
  </sheetData>
  <mergeCells count="183">
    <mergeCell ref="M67:O67"/>
    <mergeCell ref="M65:O65"/>
    <mergeCell ref="J61:L61"/>
    <mergeCell ref="M60:O60"/>
    <mergeCell ref="J60:L60"/>
    <mergeCell ref="B65:D65"/>
    <mergeCell ref="B59:D59"/>
    <mergeCell ref="M61:O61"/>
    <mergeCell ref="E65:I65"/>
    <mergeCell ref="J65:L65"/>
    <mergeCell ref="B62:D62"/>
    <mergeCell ref="B63:D63"/>
    <mergeCell ref="B64:D64"/>
    <mergeCell ref="J64:L64"/>
    <mergeCell ref="E62:I62"/>
    <mergeCell ref="J62:L62"/>
    <mergeCell ref="J63:L63"/>
    <mergeCell ref="B67:L67"/>
    <mergeCell ref="B61:D61"/>
    <mergeCell ref="B60:D60"/>
    <mergeCell ref="E60:I60"/>
    <mergeCell ref="E61:I61"/>
    <mergeCell ref="M59:O59"/>
    <mergeCell ref="E59:I59"/>
    <mergeCell ref="J59:L59"/>
    <mergeCell ref="E64:I64"/>
    <mergeCell ref="M9:O9"/>
    <mergeCell ref="B9:D9"/>
    <mergeCell ref="E9:I9"/>
    <mergeCell ref="J9:L9"/>
    <mergeCell ref="J10:L10"/>
    <mergeCell ref="E10:I10"/>
    <mergeCell ref="M10:O10"/>
    <mergeCell ref="B10:D10"/>
    <mergeCell ref="E15:I15"/>
    <mergeCell ref="B15:D15"/>
    <mergeCell ref="B13:D13"/>
    <mergeCell ref="B12:D12"/>
    <mergeCell ref="J11:L11"/>
    <mergeCell ref="M11:O11"/>
    <mergeCell ref="J12:L12"/>
    <mergeCell ref="M12:O12"/>
    <mergeCell ref="E12:I12"/>
    <mergeCell ref="M63:O63"/>
    <mergeCell ref="E63:I63"/>
    <mergeCell ref="M15:O15"/>
    <mergeCell ref="E19:I19"/>
    <mergeCell ref="B18:D18"/>
    <mergeCell ref="M13:O13"/>
    <mergeCell ref="J14:L14"/>
    <mergeCell ref="B2:M2"/>
    <mergeCell ref="B5:O5"/>
    <mergeCell ref="M8:O8"/>
    <mergeCell ref="J8:L8"/>
    <mergeCell ref="E7:I7"/>
    <mergeCell ref="B7:D7"/>
    <mergeCell ref="E8:I8"/>
    <mergeCell ref="J7:L7"/>
    <mergeCell ref="M7:O7"/>
    <mergeCell ref="B8:D8"/>
    <mergeCell ref="J13:L13"/>
    <mergeCell ref="E13:I13"/>
    <mergeCell ref="B11:D11"/>
    <mergeCell ref="E11:I11"/>
    <mergeCell ref="M18:O18"/>
    <mergeCell ref="M14:O14"/>
    <mergeCell ref="J18:L18"/>
    <mergeCell ref="B16:O16"/>
    <mergeCell ref="J33:L33"/>
    <mergeCell ref="M19:O19"/>
    <mergeCell ref="J23:L24"/>
    <mergeCell ref="J20:L20"/>
    <mergeCell ref="M20:O20"/>
    <mergeCell ref="M25:O25"/>
    <mergeCell ref="J25:L25"/>
    <mergeCell ref="J21:L21"/>
    <mergeCell ref="E18:I18"/>
    <mergeCell ref="J15:L15"/>
    <mergeCell ref="B14:D14"/>
    <mergeCell ref="E14:I14"/>
    <mergeCell ref="M23:O24"/>
    <mergeCell ref="B19:D19"/>
    <mergeCell ref="J22:L22"/>
    <mergeCell ref="B20:D20"/>
    <mergeCell ref="E20:I20"/>
    <mergeCell ref="E25:I25"/>
    <mergeCell ref="E24:I24"/>
    <mergeCell ref="J19:L19"/>
    <mergeCell ref="M21:O21"/>
    <mergeCell ref="M22:O22"/>
    <mergeCell ref="B21:D21"/>
    <mergeCell ref="E21:I21"/>
    <mergeCell ref="B34:D34"/>
    <mergeCell ref="E34:I34"/>
    <mergeCell ref="J34:L34"/>
    <mergeCell ref="M34:O34"/>
    <mergeCell ref="B35:D35"/>
    <mergeCell ref="E35:I35"/>
    <mergeCell ref="J35:L35"/>
    <mergeCell ref="M33:O33"/>
    <mergeCell ref="B30:O30"/>
    <mergeCell ref="B32:D32"/>
    <mergeCell ref="E32:I32"/>
    <mergeCell ref="J32:L32"/>
    <mergeCell ref="M32:O32"/>
    <mergeCell ref="E33:I33"/>
    <mergeCell ref="B22:D22"/>
    <mergeCell ref="B23:D24"/>
    <mergeCell ref="E23:I23"/>
    <mergeCell ref="E22:I22"/>
    <mergeCell ref="B25:D25"/>
    <mergeCell ref="B33:D33"/>
    <mergeCell ref="M36:O36"/>
    <mergeCell ref="B37:D37"/>
    <mergeCell ref="E37:I37"/>
    <mergeCell ref="J37:L37"/>
    <mergeCell ref="M37:O37"/>
    <mergeCell ref="B38:D38"/>
    <mergeCell ref="E38:I38"/>
    <mergeCell ref="J38:L38"/>
    <mergeCell ref="M38:O38"/>
    <mergeCell ref="B36:D36"/>
    <mergeCell ref="E36:I36"/>
    <mergeCell ref="J36:L36"/>
    <mergeCell ref="J39:L39"/>
    <mergeCell ref="M39:O39"/>
    <mergeCell ref="M40:O40"/>
    <mergeCell ref="B41:D41"/>
    <mergeCell ref="E41:I41"/>
    <mergeCell ref="J41:L41"/>
    <mergeCell ref="M41:O41"/>
    <mergeCell ref="M42:O42"/>
    <mergeCell ref="B43:D43"/>
    <mergeCell ref="E43:I43"/>
    <mergeCell ref="J43:L43"/>
    <mergeCell ref="M43:O43"/>
    <mergeCell ref="B42:D42"/>
    <mergeCell ref="E42:I42"/>
    <mergeCell ref="J42:L42"/>
    <mergeCell ref="B40:D40"/>
    <mergeCell ref="E40:I40"/>
    <mergeCell ref="J40:L40"/>
    <mergeCell ref="B39:D39"/>
    <mergeCell ref="E39:I39"/>
    <mergeCell ref="M44:O44"/>
    <mergeCell ref="M45:O45"/>
    <mergeCell ref="B46:D46"/>
    <mergeCell ref="E46:I46"/>
    <mergeCell ref="J46:L46"/>
    <mergeCell ref="M46:O46"/>
    <mergeCell ref="B47:D47"/>
    <mergeCell ref="E47:I47"/>
    <mergeCell ref="J47:L47"/>
    <mergeCell ref="M47:O47"/>
    <mergeCell ref="B45:D45"/>
    <mergeCell ref="E45:I45"/>
    <mergeCell ref="J45:L45"/>
    <mergeCell ref="B44:D44"/>
    <mergeCell ref="E44:I44"/>
    <mergeCell ref="J44:L44"/>
    <mergeCell ref="M52:O52"/>
    <mergeCell ref="B53:D53"/>
    <mergeCell ref="E53:I53"/>
    <mergeCell ref="J53:L53"/>
    <mergeCell ref="M53:O53"/>
    <mergeCell ref="B48:D48"/>
    <mergeCell ref="E48:I48"/>
    <mergeCell ref="J48:L48"/>
    <mergeCell ref="B49:D49"/>
    <mergeCell ref="E49:I49"/>
    <mergeCell ref="J49:L49"/>
    <mergeCell ref="B50:D50"/>
    <mergeCell ref="E50:I50"/>
    <mergeCell ref="J50:L50"/>
    <mergeCell ref="M50:O50"/>
    <mergeCell ref="M48:O48"/>
    <mergeCell ref="M51:O51"/>
    <mergeCell ref="B52:D52"/>
    <mergeCell ref="E52:I52"/>
    <mergeCell ref="J52:L52"/>
    <mergeCell ref="B51:D51"/>
    <mergeCell ref="E51:I51"/>
    <mergeCell ref="J51:L51"/>
  </mergeCells>
  <phoneticPr fontId="30" type="noConversion"/>
  <pageMargins left="0.70866141732283472" right="0.70866141732283472" top="0.74803149606299213" bottom="0.74803149606299213" header="0.31496062992125984" footer="0.31496062992125984"/>
  <pageSetup paperSize="8"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I230"/>
  <sheetViews>
    <sheetView showGridLines="0" topLeftCell="A211" zoomScale="106" zoomScaleNormal="106" workbookViewId="0">
      <selection activeCell="C147" sqref="C147"/>
    </sheetView>
  </sheetViews>
  <sheetFormatPr defaultColWidth="11" defaultRowHeight="15"/>
  <cols>
    <col min="1" max="1" width="58.7109375" customWidth="1"/>
    <col min="2" max="2" width="25.85546875" customWidth="1"/>
    <col min="3" max="3" width="20" customWidth="1"/>
    <col min="4" max="4" width="17.42578125" customWidth="1"/>
    <col min="5" max="5" width="16.42578125" customWidth="1"/>
    <col min="6" max="6" width="23.85546875" customWidth="1"/>
    <col min="7" max="7" width="12.42578125" customWidth="1"/>
    <col min="8" max="8" width="16.85546875" customWidth="1"/>
    <col min="9" max="9" width="13.5703125" customWidth="1"/>
    <col min="10" max="10" width="14.42578125" customWidth="1"/>
    <col min="11" max="11" width="11.28515625" customWidth="1"/>
    <col min="12" max="12" width="13.42578125" customWidth="1"/>
    <col min="13" max="13" width="11.42578125" style="33" customWidth="1"/>
    <col min="14" max="14" width="15.7109375" style="33" customWidth="1"/>
    <col min="15" max="15" width="15.5703125" customWidth="1"/>
    <col min="16" max="16" width="16.140625" customWidth="1"/>
    <col min="17" max="17" width="13.7109375" customWidth="1"/>
    <col min="18" max="18" width="14.85546875" customWidth="1"/>
    <col min="19" max="19" width="16" customWidth="1"/>
    <col min="20" max="20" width="11.42578125" hidden="1" customWidth="1"/>
    <col min="21" max="21" width="15.5703125" customWidth="1"/>
    <col min="22" max="22" width="11.42578125" customWidth="1"/>
    <col min="23" max="23" width="2.28515625" customWidth="1"/>
    <col min="24" max="24" width="1.140625" customWidth="1"/>
    <col min="25" max="25" width="3.28515625" customWidth="1"/>
    <col min="26" max="26" width="17" customWidth="1"/>
    <col min="27" max="27" width="15" customWidth="1"/>
    <col min="28" max="28" width="11.42578125" customWidth="1"/>
    <col min="29" max="29" width="13.5703125" customWidth="1"/>
    <col min="30" max="30" width="16.85546875" customWidth="1"/>
    <col min="31" max="31" width="11.42578125" customWidth="1"/>
    <col min="32" max="32" width="2" style="33" customWidth="1"/>
    <col min="33" max="33" width="3.28515625" style="33" customWidth="1"/>
    <col min="34" max="34" width="2.28515625" style="33" customWidth="1"/>
    <col min="35" max="35" width="40.7109375" customWidth="1"/>
    <col min="36" max="36" width="15.42578125" customWidth="1"/>
  </cols>
  <sheetData>
    <row r="1" spans="1:12" ht="29.25" customHeight="1">
      <c r="A1" s="3"/>
      <c r="B1" s="899"/>
      <c r="C1" s="899"/>
      <c r="D1" s="3"/>
      <c r="E1" s="3"/>
      <c r="F1" s="3"/>
      <c r="G1" s="3"/>
      <c r="H1" s="3"/>
      <c r="I1" s="3"/>
      <c r="J1" s="3"/>
      <c r="K1" s="3"/>
      <c r="L1" s="3"/>
    </row>
    <row r="2" spans="1:12" ht="15.75" customHeight="1">
      <c r="A2" s="857" t="s">
        <v>314</v>
      </c>
      <c r="B2" s="857"/>
      <c r="C2" s="857"/>
      <c r="D2" s="857"/>
      <c r="E2" s="857"/>
      <c r="F2" s="857"/>
      <c r="G2" s="857"/>
      <c r="H2" s="857"/>
      <c r="I2" s="857"/>
      <c r="J2" s="249"/>
      <c r="K2" s="249"/>
      <c r="L2" s="249"/>
    </row>
    <row r="3" spans="1:12" ht="4.5" customHeight="1">
      <c r="A3" s="3"/>
      <c r="B3" s="3"/>
      <c r="C3" s="3"/>
      <c r="D3" s="3"/>
      <c r="E3" s="3"/>
      <c r="F3" s="3"/>
      <c r="G3" s="3"/>
      <c r="H3" s="3"/>
      <c r="I3" s="3"/>
      <c r="J3" s="3"/>
      <c r="K3" s="3"/>
      <c r="L3" s="3"/>
    </row>
    <row r="4" spans="1:12">
      <c r="A4" s="247" t="s">
        <v>92</v>
      </c>
      <c r="B4" s="900" t="s">
        <v>158</v>
      </c>
      <c r="C4" s="901"/>
      <c r="D4" s="858" t="s">
        <v>317</v>
      </c>
      <c r="E4" s="858"/>
      <c r="F4" s="900" t="s">
        <v>711</v>
      </c>
      <c r="G4" s="907"/>
      <c r="H4" s="907"/>
      <c r="I4" s="901"/>
      <c r="J4" s="3"/>
      <c r="K4" s="3"/>
      <c r="L4" s="3"/>
    </row>
    <row r="5" spans="1:12" ht="3" customHeight="1">
      <c r="A5" s="247"/>
      <c r="B5" s="3"/>
      <c r="C5" s="3"/>
      <c r="D5" s="250"/>
      <c r="E5" s="250"/>
      <c r="F5" s="3"/>
      <c r="G5" s="3"/>
      <c r="H5" s="3"/>
      <c r="I5" s="3"/>
      <c r="J5" s="3"/>
      <c r="K5" s="3"/>
      <c r="L5" s="3"/>
    </row>
    <row r="6" spans="1:12">
      <c r="A6" s="247" t="s">
        <v>91</v>
      </c>
      <c r="B6" s="900" t="s">
        <v>474</v>
      </c>
      <c r="C6" s="901"/>
      <c r="D6" s="858" t="s">
        <v>249</v>
      </c>
      <c r="E6" s="858"/>
      <c r="F6" s="271" t="s">
        <v>247</v>
      </c>
      <c r="G6" s="247" t="s">
        <v>349</v>
      </c>
      <c r="H6" s="902">
        <v>24341578.491344798</v>
      </c>
      <c r="I6" s="903"/>
      <c r="J6" s="3"/>
      <c r="K6" s="3"/>
      <c r="L6" s="3"/>
    </row>
    <row r="7" spans="1:12" ht="3" customHeight="1">
      <c r="A7" s="247"/>
      <c r="B7" s="3"/>
      <c r="C7" s="3"/>
      <c r="D7" s="250"/>
      <c r="E7" s="250"/>
      <c r="F7" s="3"/>
      <c r="G7" s="247"/>
      <c r="H7" s="3"/>
      <c r="I7" s="3"/>
      <c r="J7" s="3"/>
      <c r="K7" s="3"/>
      <c r="L7" s="3"/>
    </row>
    <row r="8" spans="1:12">
      <c r="A8" s="247" t="s">
        <v>315</v>
      </c>
      <c r="B8" s="900" t="s">
        <v>430</v>
      </c>
      <c r="C8" s="901"/>
      <c r="D8" s="251"/>
      <c r="E8" s="246" t="s">
        <v>250</v>
      </c>
      <c r="F8" s="325"/>
      <c r="G8" s="246" t="s">
        <v>256</v>
      </c>
      <c r="H8" s="900"/>
      <c r="I8" s="901"/>
      <c r="J8" s="3"/>
      <c r="K8" s="3"/>
      <c r="L8" s="3"/>
    </row>
    <row r="9" spans="1:12" ht="3" customHeight="1">
      <c r="A9" s="250"/>
      <c r="B9" s="3"/>
      <c r="C9" s="3"/>
      <c r="D9" s="250"/>
      <c r="E9" s="250"/>
      <c r="F9" s="3"/>
      <c r="G9" s="3"/>
      <c r="H9" s="3"/>
      <c r="I9" s="3"/>
      <c r="J9" s="3"/>
      <c r="K9" s="3"/>
      <c r="L9" s="3"/>
    </row>
    <row r="10" spans="1:12">
      <c r="A10" s="247" t="s">
        <v>316</v>
      </c>
      <c r="B10" s="904">
        <v>42552</v>
      </c>
      <c r="C10" s="905"/>
      <c r="D10" s="898" t="s">
        <v>318</v>
      </c>
      <c r="E10" s="866"/>
      <c r="F10" s="900" t="s">
        <v>73</v>
      </c>
      <c r="G10" s="907"/>
      <c r="H10" s="907"/>
      <c r="I10" s="901"/>
      <c r="J10" s="3"/>
      <c r="K10" s="3"/>
      <c r="L10" s="3"/>
    </row>
    <row r="11" spans="1:12" ht="5.25" customHeight="1">
      <c r="A11" s="3"/>
      <c r="B11" s="3"/>
      <c r="C11" s="3"/>
      <c r="D11" s="3"/>
      <c r="E11" s="3"/>
      <c r="F11" s="3"/>
      <c r="G11" s="3"/>
      <c r="H11" s="3"/>
      <c r="I11" s="3"/>
      <c r="J11" s="3"/>
      <c r="K11" s="3"/>
      <c r="L11" s="3"/>
    </row>
    <row r="12" spans="1:12" ht="15" customHeight="1">
      <c r="A12" s="247" t="s">
        <v>396</v>
      </c>
      <c r="B12" s="908" t="s">
        <v>24</v>
      </c>
      <c r="C12" s="908"/>
      <c r="D12" s="898" t="s">
        <v>319</v>
      </c>
      <c r="E12" s="858"/>
      <c r="F12" s="906" t="s">
        <v>467</v>
      </c>
      <c r="G12" s="906"/>
      <c r="H12" s="906"/>
      <c r="I12" s="906"/>
      <c r="J12" s="3"/>
      <c r="K12" s="3"/>
      <c r="L12" s="3"/>
    </row>
    <row r="13" spans="1:12" ht="5.25" customHeight="1">
      <c r="A13" s="3"/>
      <c r="B13" s="3"/>
      <c r="C13" s="3"/>
      <c r="D13" s="3"/>
      <c r="E13" s="3"/>
      <c r="F13" s="3"/>
      <c r="G13" s="3"/>
      <c r="H13" s="3"/>
      <c r="I13" s="3"/>
      <c r="J13" s="3"/>
      <c r="K13" s="3"/>
      <c r="L13" s="3"/>
    </row>
    <row r="14" spans="1:12" ht="15.75" customHeight="1">
      <c r="A14" s="857" t="s">
        <v>251</v>
      </c>
      <c r="B14" s="857"/>
      <c r="C14" s="857"/>
      <c r="D14" s="857"/>
      <c r="E14" s="857"/>
      <c r="F14" s="857"/>
      <c r="G14" s="857"/>
      <c r="H14" s="857"/>
      <c r="I14" s="857"/>
      <c r="J14" s="3"/>
      <c r="K14" s="3"/>
      <c r="L14" s="3"/>
    </row>
    <row r="15" spans="1:12" ht="3" customHeight="1">
      <c r="A15" s="3"/>
      <c r="B15" s="3"/>
      <c r="C15" s="3"/>
      <c r="D15" s="3"/>
      <c r="E15" s="3"/>
      <c r="F15" s="3"/>
      <c r="G15" s="3"/>
      <c r="H15" s="3"/>
      <c r="I15" s="3"/>
      <c r="J15" s="3"/>
      <c r="K15" s="3"/>
      <c r="L15" s="3"/>
    </row>
    <row r="16" spans="1:12">
      <c r="A16" s="247" t="s">
        <v>252</v>
      </c>
      <c r="B16" s="325" t="s">
        <v>55</v>
      </c>
      <c r="C16" s="246" t="s">
        <v>272</v>
      </c>
      <c r="D16" s="406">
        <v>42552</v>
      </c>
      <c r="E16" s="248" t="s">
        <v>348</v>
      </c>
      <c r="F16" s="406">
        <v>42735</v>
      </c>
      <c r="G16" s="898" t="s">
        <v>253</v>
      </c>
      <c r="H16" s="866"/>
      <c r="I16" s="397">
        <v>43202</v>
      </c>
      <c r="J16" s="3"/>
      <c r="K16" s="3"/>
      <c r="L16" s="3"/>
    </row>
    <row r="17" spans="1:33" ht="3" customHeight="1">
      <c r="A17" s="3"/>
      <c r="B17" s="3"/>
      <c r="C17" s="3"/>
      <c r="D17" s="3"/>
      <c r="E17" s="3"/>
      <c r="F17" s="3"/>
      <c r="G17" s="3"/>
      <c r="H17" s="3"/>
      <c r="I17" s="3"/>
      <c r="J17" s="3"/>
      <c r="K17" s="3"/>
      <c r="L17" s="3"/>
    </row>
    <row r="18" spans="1:33">
      <c r="A18" s="865" t="s">
        <v>254</v>
      </c>
      <c r="B18" s="866"/>
      <c r="C18" s="856" t="s">
        <v>430</v>
      </c>
      <c r="D18" s="856"/>
      <c r="E18" s="856"/>
      <c r="F18" s="252"/>
      <c r="G18" s="252"/>
      <c r="H18" s="252"/>
      <c r="I18" s="252"/>
      <c r="J18" s="3"/>
      <c r="K18" s="3"/>
      <c r="L18" s="3"/>
    </row>
    <row r="19" spans="1:33" ht="3" customHeight="1">
      <c r="A19" s="3"/>
      <c r="B19" s="3"/>
      <c r="C19" s="3"/>
      <c r="D19" s="3"/>
      <c r="E19" s="3"/>
      <c r="F19" s="3"/>
      <c r="G19" s="3"/>
      <c r="H19" s="3"/>
      <c r="I19" s="3"/>
      <c r="J19" s="3"/>
      <c r="K19" s="3"/>
      <c r="L19" s="3"/>
    </row>
    <row r="20" spans="1:33" ht="5.25" customHeight="1">
      <c r="A20" s="3"/>
      <c r="B20" s="3"/>
      <c r="C20" s="3"/>
      <c r="D20" s="3"/>
      <c r="E20" s="3"/>
      <c r="F20" s="3"/>
      <c r="G20" s="3"/>
      <c r="H20" s="3"/>
      <c r="I20" s="3"/>
      <c r="J20" s="3"/>
      <c r="K20" s="3"/>
      <c r="L20" s="3"/>
    </row>
    <row r="21" spans="1:33" ht="15.75" customHeight="1">
      <c r="A21" s="857" t="s">
        <v>255</v>
      </c>
      <c r="B21" s="857"/>
      <c r="C21" s="857"/>
      <c r="D21" s="857"/>
      <c r="E21" s="857"/>
      <c r="F21" s="857"/>
      <c r="G21" s="857"/>
      <c r="H21" s="857"/>
      <c r="I21" s="857"/>
      <c r="J21" s="3"/>
      <c r="K21" s="3"/>
      <c r="L21" s="3"/>
    </row>
    <row r="22" spans="1:33">
      <c r="A22" s="250" t="s">
        <v>321</v>
      </c>
      <c r="B22" s="3"/>
      <c r="C22" s="3"/>
      <c r="D22" s="253"/>
      <c r="E22" s="253"/>
      <c r="F22" s="3"/>
      <c r="G22" s="3"/>
      <c r="H22" s="253"/>
      <c r="I22" s="253"/>
      <c r="J22" s="3"/>
      <c r="K22" s="3"/>
      <c r="L22" s="3"/>
    </row>
    <row r="23" spans="1:33" ht="3" customHeight="1">
      <c r="A23" s="3"/>
      <c r="B23" s="3"/>
      <c r="C23" s="3"/>
      <c r="D23" s="3"/>
      <c r="E23" s="3"/>
      <c r="F23" s="3"/>
      <c r="G23" s="3"/>
      <c r="H23" s="3"/>
      <c r="I23" s="3"/>
      <c r="J23" s="3"/>
      <c r="K23" s="3"/>
      <c r="L23" s="3"/>
    </row>
    <row r="24" spans="1:33" ht="15.75" thickBot="1">
      <c r="A24" s="247" t="s">
        <v>351</v>
      </c>
      <c r="B24" s="315"/>
      <c r="C24" s="858" t="s">
        <v>324</v>
      </c>
      <c r="D24" s="858"/>
      <c r="E24" s="316"/>
      <c r="F24" s="858" t="s">
        <v>320</v>
      </c>
      <c r="G24" s="858"/>
      <c r="H24" s="859"/>
      <c r="I24" s="860"/>
      <c r="J24" s="3"/>
      <c r="K24" s="3"/>
      <c r="L24" s="3"/>
      <c r="M24" s="20"/>
    </row>
    <row r="25" spans="1:33" ht="19.5" thickBot="1">
      <c r="A25" s="82" t="s">
        <v>351</v>
      </c>
      <c r="B25" s="83"/>
      <c r="C25" s="83"/>
      <c r="D25" s="83"/>
      <c r="E25" s="83"/>
      <c r="F25" s="83"/>
      <c r="G25" s="235"/>
      <c r="H25" s="84"/>
      <c r="I25" s="84"/>
      <c r="J25" s="378" t="s">
        <v>0</v>
      </c>
      <c r="K25" s="379"/>
      <c r="L25" s="379"/>
      <c r="M25" s="379"/>
      <c r="N25" s="380"/>
      <c r="AG25" s="41"/>
    </row>
    <row r="26" spans="1:33">
      <c r="A26" s="871" t="s">
        <v>344</v>
      </c>
      <c r="B26" s="872"/>
      <c r="C26" s="329" t="s">
        <v>17</v>
      </c>
      <c r="D26" s="86"/>
      <c r="E26" s="86"/>
      <c r="F26" s="86"/>
      <c r="G26" s="86"/>
      <c r="H26" s="86"/>
      <c r="I26" s="87"/>
      <c r="J26" s="86"/>
      <c r="K26" s="86"/>
      <c r="L26" s="86"/>
      <c r="M26" s="37"/>
      <c r="N26" s="37"/>
      <c r="AG26" s="41"/>
    </row>
    <row r="27" spans="1:33" ht="18.75">
      <c r="A27" s="85" t="s">
        <v>397</v>
      </c>
      <c r="B27" s="86"/>
      <c r="C27" s="86"/>
      <c r="D27" s="86"/>
      <c r="E27" s="86"/>
      <c r="F27" s="86"/>
      <c r="G27" s="86"/>
      <c r="H27" s="86"/>
      <c r="I27" s="87"/>
      <c r="J27" s="86"/>
      <c r="K27" s="86"/>
      <c r="L27" s="86"/>
      <c r="M27" s="37"/>
      <c r="N27" s="37"/>
      <c r="AG27" s="41"/>
    </row>
    <row r="28" spans="1:33" ht="15.75" thickBot="1">
      <c r="A28" s="3"/>
      <c r="B28" s="3"/>
      <c r="C28" s="3"/>
      <c r="D28" s="3"/>
      <c r="E28" s="3"/>
      <c r="F28" s="3"/>
      <c r="G28" s="3"/>
      <c r="H28" s="3"/>
      <c r="I28" s="3"/>
      <c r="J28" s="3"/>
      <c r="K28" s="3"/>
      <c r="L28" s="3"/>
    </row>
    <row r="29" spans="1:33" ht="15.75" thickBot="1">
      <c r="A29" s="878" t="s">
        <v>342</v>
      </c>
      <c r="B29" s="879"/>
      <c r="C29" s="879"/>
      <c r="D29" s="879"/>
      <c r="E29" s="879"/>
      <c r="F29" s="879"/>
      <c r="G29" s="879"/>
      <c r="H29" s="879"/>
      <c r="I29" s="879"/>
      <c r="J29" s="879"/>
      <c r="K29" s="879"/>
      <c r="L29" s="879"/>
      <c r="M29" s="880"/>
      <c r="O29" s="187"/>
      <c r="P29" s="188"/>
      <c r="Q29" s="189">
        <f>+B33</f>
        <v>2675489.2999999998</v>
      </c>
    </row>
    <row r="30" spans="1:33">
      <c r="A30" s="88" t="s">
        <v>252</v>
      </c>
      <c r="B30" s="301" t="s">
        <v>55</v>
      </c>
      <c r="C30" s="301" t="s">
        <v>56</v>
      </c>
      <c r="D30" s="301" t="s">
        <v>57</v>
      </c>
      <c r="E30" s="301" t="s">
        <v>58</v>
      </c>
      <c r="F30" s="301" t="s">
        <v>65</v>
      </c>
      <c r="G30" s="301" t="s">
        <v>66</v>
      </c>
      <c r="H30" s="301" t="s">
        <v>67</v>
      </c>
      <c r="I30" s="301" t="s">
        <v>68</v>
      </c>
      <c r="J30" s="301" t="s">
        <v>69</v>
      </c>
      <c r="K30" s="301" t="s">
        <v>70</v>
      </c>
      <c r="L30" s="301" t="s">
        <v>71</v>
      </c>
      <c r="M30" s="302" t="s">
        <v>78</v>
      </c>
      <c r="N30" s="303" t="s">
        <v>346</v>
      </c>
      <c r="O30" s="187"/>
      <c r="P30" s="188"/>
      <c r="Q30" s="189">
        <f>+C33</f>
        <v>0</v>
      </c>
    </row>
    <row r="31" spans="1:33">
      <c r="A31" s="244" t="s">
        <v>440</v>
      </c>
      <c r="B31" s="311">
        <v>2675489.2999999998</v>
      </c>
      <c r="C31" s="310"/>
      <c r="D31" s="310"/>
      <c r="E31" s="470"/>
      <c r="F31" s="470"/>
      <c r="G31" s="470"/>
      <c r="H31" s="471"/>
      <c r="I31" s="470"/>
      <c r="J31" s="470"/>
      <c r="K31" s="310"/>
      <c r="L31" s="472"/>
      <c r="M31" s="310"/>
      <c r="N31" s="779"/>
      <c r="O31" s="187"/>
      <c r="P31" s="188"/>
      <c r="Q31" s="189">
        <f>+D33</f>
        <v>0</v>
      </c>
    </row>
    <row r="32" spans="1:33">
      <c r="A32" s="88" t="str">
        <f>CONCATENATE("Выплаты ГФ (в ", $C$26,")")</f>
        <v>Выплаты ГФ (в $)</v>
      </c>
      <c r="B32" s="311">
        <f>7773936+2214860</f>
        <v>9988796</v>
      </c>
      <c r="C32" s="311"/>
      <c r="D32" s="311"/>
      <c r="E32" s="311"/>
      <c r="F32" s="311"/>
      <c r="G32" s="311"/>
      <c r="H32" s="457"/>
      <c r="I32" s="310"/>
      <c r="J32" s="310"/>
      <c r="K32" s="310"/>
      <c r="L32" s="310"/>
      <c r="M32" s="310"/>
      <c r="N32" s="780"/>
      <c r="O32" s="187"/>
      <c r="P32" s="188"/>
      <c r="Q32" s="189">
        <f>+E33</f>
        <v>0</v>
      </c>
    </row>
    <row r="33" spans="1:33">
      <c r="A33" s="89" t="s">
        <v>322</v>
      </c>
      <c r="B33" s="312">
        <f>+B31</f>
        <v>2675489.2999999998</v>
      </c>
      <c r="C33" s="312"/>
      <c r="D33" s="312"/>
      <c r="E33" s="468"/>
      <c r="F33" s="468"/>
      <c r="G33" s="468"/>
      <c r="H33" s="468"/>
      <c r="I33" s="468"/>
      <c r="J33" s="468"/>
      <c r="K33" s="468"/>
      <c r="L33" s="473"/>
      <c r="M33" s="312"/>
      <c r="N33" s="780"/>
      <c r="O33" s="298"/>
      <c r="P33" s="188"/>
      <c r="Q33" s="189">
        <f>+F33</f>
        <v>0</v>
      </c>
    </row>
    <row r="34" spans="1:33" ht="15.75" thickBot="1">
      <c r="A34" s="90" t="s">
        <v>323</v>
      </c>
      <c r="B34" s="313">
        <f>+B32</f>
        <v>9988796</v>
      </c>
      <c r="C34" s="313"/>
      <c r="D34" s="313"/>
      <c r="E34" s="469"/>
      <c r="F34" s="469"/>
      <c r="G34" s="469"/>
      <c r="H34" s="469"/>
      <c r="I34" s="469"/>
      <c r="J34" s="469"/>
      <c r="K34" s="469"/>
      <c r="L34" s="474"/>
      <c r="M34" s="313"/>
      <c r="N34" s="781"/>
      <c r="O34" s="298"/>
      <c r="P34" s="188"/>
      <c r="Q34" s="189">
        <f>+G33</f>
        <v>0</v>
      </c>
    </row>
    <row r="35" spans="1:33">
      <c r="A35" s="3"/>
      <c r="B35" s="284">
        <f>+IF(AND(B30=$B$16,B33&lt;&gt;0),B34/B33,0)</f>
        <v>3.7334464391242381</v>
      </c>
      <c r="C35" s="284">
        <f t="shared" ref="C35:M35" si="0">+IF(AND(C30=$B$16,C33&lt;&gt;0),C34/C33,0)</f>
        <v>0</v>
      </c>
      <c r="D35" s="284">
        <f t="shared" si="0"/>
        <v>0</v>
      </c>
      <c r="E35" s="284">
        <f>+IF(AND(E30=$B$16,E33&lt;&gt;0),E34/E33,0)</f>
        <v>0</v>
      </c>
      <c r="F35" s="284">
        <f t="shared" si="0"/>
        <v>0</v>
      </c>
      <c r="G35" s="284">
        <f t="shared" si="0"/>
        <v>0</v>
      </c>
      <c r="H35" s="284">
        <f t="shared" si="0"/>
        <v>0</v>
      </c>
      <c r="I35" s="284">
        <f t="shared" si="0"/>
        <v>0</v>
      </c>
      <c r="J35" s="284">
        <f t="shared" si="0"/>
        <v>0</v>
      </c>
      <c r="K35" s="284">
        <f t="shared" si="0"/>
        <v>0</v>
      </c>
      <c r="L35" s="284">
        <f t="shared" si="0"/>
        <v>0</v>
      </c>
      <c r="M35" s="284">
        <f t="shared" si="0"/>
        <v>0</v>
      </c>
      <c r="N35" s="254"/>
      <c r="O35" s="190"/>
      <c r="P35" s="191"/>
      <c r="Q35" s="189">
        <f>+H33</f>
        <v>0</v>
      </c>
    </row>
    <row r="36" spans="1:33" ht="18.75">
      <c r="A36" s="85" t="s">
        <v>363</v>
      </c>
      <c r="B36" s="3"/>
      <c r="C36" s="3"/>
      <c r="D36" s="293"/>
      <c r="E36" s="3"/>
      <c r="F36" s="232"/>
      <c r="G36" s="3"/>
      <c r="H36" s="3"/>
      <c r="I36" s="3"/>
      <c r="J36" s="3"/>
      <c r="K36" s="3"/>
      <c r="L36" s="3"/>
      <c r="M36" s="38"/>
      <c r="N36" s="38"/>
      <c r="AG36" s="20"/>
    </row>
    <row r="37" spans="1:33" ht="15.75" thickBot="1">
      <c r="A37" s="3"/>
      <c r="B37" s="3"/>
      <c r="C37" s="3"/>
      <c r="D37" s="3"/>
      <c r="E37" s="3"/>
      <c r="F37" s="3"/>
      <c r="G37" s="3"/>
      <c r="H37" s="3"/>
      <c r="I37" s="3"/>
      <c r="J37" s="3"/>
      <c r="K37" s="3"/>
      <c r="L37" s="3"/>
      <c r="M37" s="36"/>
      <c r="N37" s="36"/>
    </row>
    <row r="38" spans="1:33" ht="30" customHeight="1">
      <c r="A38" s="354"/>
      <c r="B38" s="355" t="str">
        <f>CONCATENATE("Общий бюджет (в ",'Ввод данных'!$C$26,")")</f>
        <v>Общий бюджет (в $)</v>
      </c>
      <c r="C38" s="356" t="str">
        <f>CONCATENATE("Общие расходы (в ",'Ввод данных'!$C$26,")")</f>
        <v>Общие расходы (в $)</v>
      </c>
      <c r="D38" s="241"/>
      <c r="E38" s="256"/>
      <c r="F38" s="3"/>
      <c r="G38" s="3"/>
      <c r="H38" s="3"/>
      <c r="I38" s="96"/>
      <c r="J38" s="39"/>
      <c r="M38"/>
      <c r="N38"/>
      <c r="AC38" s="20"/>
      <c r="AD38" s="33"/>
    </row>
    <row r="39" spans="1:33">
      <c r="A39" s="483" t="s">
        <v>475</v>
      </c>
      <c r="B39" s="458">
        <v>1298401.1499999999</v>
      </c>
      <c r="C39" s="320">
        <v>1298401.1499999999</v>
      </c>
      <c r="D39" s="15"/>
      <c r="E39" s="299"/>
      <c r="F39" s="300"/>
      <c r="G39" s="3"/>
      <c r="H39" s="3"/>
      <c r="I39" s="97"/>
      <c r="J39" s="40"/>
      <c r="M39"/>
      <c r="N39"/>
      <c r="AC39" s="20"/>
      <c r="AD39" s="33"/>
    </row>
    <row r="40" spans="1:33">
      <c r="A40" s="483" t="s">
        <v>476</v>
      </c>
      <c r="B40" s="458">
        <v>433447.92999999993</v>
      </c>
      <c r="C40" s="320">
        <v>433447.92999999988</v>
      </c>
      <c r="D40" s="15"/>
      <c r="E40" s="299"/>
      <c r="F40" s="300"/>
      <c r="G40" s="3"/>
      <c r="H40" s="3"/>
      <c r="I40" s="97"/>
      <c r="J40" s="40"/>
      <c r="M40"/>
      <c r="N40"/>
      <c r="AC40" s="20"/>
      <c r="AD40" s="33"/>
    </row>
    <row r="41" spans="1:33">
      <c r="A41" s="483" t="s">
        <v>477</v>
      </c>
      <c r="B41" s="458">
        <v>71437.62000000001</v>
      </c>
      <c r="C41" s="320">
        <v>71437.62000000001</v>
      </c>
      <c r="D41" s="15"/>
      <c r="E41" s="299"/>
      <c r="F41" s="300"/>
      <c r="G41" s="3"/>
      <c r="H41" s="3"/>
      <c r="I41" s="97"/>
      <c r="J41" s="40"/>
      <c r="M41"/>
      <c r="N41"/>
      <c r="AC41" s="20"/>
      <c r="AD41" s="33"/>
    </row>
    <row r="42" spans="1:33">
      <c r="A42" s="319" t="s">
        <v>478</v>
      </c>
      <c r="B42" s="458">
        <v>66756.429999999993</v>
      </c>
      <c r="C42" s="320">
        <v>66756.429999999993</v>
      </c>
      <c r="D42" s="15"/>
      <c r="E42" s="299"/>
      <c r="F42" s="300"/>
      <c r="G42" s="3"/>
      <c r="H42" s="3"/>
      <c r="I42" s="97"/>
      <c r="J42" s="40"/>
      <c r="M42"/>
      <c r="N42"/>
      <c r="AC42" s="20"/>
      <c r="AD42" s="33"/>
    </row>
    <row r="43" spans="1:33">
      <c r="A43" s="483" t="s">
        <v>479</v>
      </c>
      <c r="B43" s="458">
        <v>18561.480000000003</v>
      </c>
      <c r="C43" s="320">
        <v>18561.480000000003</v>
      </c>
      <c r="D43" s="15"/>
      <c r="E43" s="299"/>
      <c r="F43" s="300"/>
      <c r="G43" s="3"/>
      <c r="H43" s="3"/>
      <c r="I43" s="97"/>
      <c r="J43" s="40"/>
      <c r="M43"/>
      <c r="N43"/>
      <c r="AC43" s="20"/>
      <c r="AD43" s="33"/>
    </row>
    <row r="44" spans="1:33" ht="30">
      <c r="A44" s="484" t="s">
        <v>480</v>
      </c>
      <c r="B44" s="458">
        <v>154222.62</v>
      </c>
      <c r="C44" s="320">
        <v>154222.62000000002</v>
      </c>
      <c r="D44" s="15"/>
      <c r="E44" s="299"/>
      <c r="F44" s="300"/>
      <c r="G44" s="3"/>
      <c r="H44" s="3"/>
      <c r="I44" s="97"/>
      <c r="J44" s="40"/>
      <c r="M44"/>
      <c r="N44"/>
      <c r="AC44" s="20"/>
      <c r="AD44" s="33"/>
    </row>
    <row r="45" spans="1:33">
      <c r="A45" s="319" t="s">
        <v>481</v>
      </c>
      <c r="B45" s="458">
        <v>27119.17</v>
      </c>
      <c r="C45" s="320">
        <v>27119.17</v>
      </c>
      <c r="D45" s="15"/>
      <c r="E45" s="299"/>
      <c r="F45" s="300"/>
      <c r="G45" s="3"/>
      <c r="H45" s="3"/>
      <c r="I45" s="97"/>
      <c r="J45" s="40"/>
      <c r="M45"/>
      <c r="N45"/>
      <c r="AC45" s="20"/>
      <c r="AD45" s="33"/>
    </row>
    <row r="46" spans="1:33">
      <c r="A46" s="319" t="s">
        <v>482</v>
      </c>
      <c r="B46" s="458">
        <v>64663.86</v>
      </c>
      <c r="C46" s="320">
        <v>64663.86</v>
      </c>
      <c r="D46" s="15"/>
      <c r="E46" s="299"/>
      <c r="F46" s="300"/>
      <c r="G46" s="3"/>
      <c r="H46" s="3"/>
      <c r="I46" s="97"/>
      <c r="J46" s="40"/>
      <c r="M46"/>
      <c r="N46"/>
      <c r="AC46" s="20"/>
      <c r="AD46" s="33"/>
    </row>
    <row r="47" spans="1:33">
      <c r="A47" s="319" t="s">
        <v>483</v>
      </c>
      <c r="B47" s="458">
        <v>84688.43</v>
      </c>
      <c r="C47" s="320">
        <v>84688.43</v>
      </c>
      <c r="D47" s="15"/>
      <c r="E47" s="299"/>
      <c r="F47" s="300"/>
      <c r="G47" s="3"/>
      <c r="H47" s="3"/>
      <c r="I47" s="97"/>
      <c r="J47" s="40"/>
      <c r="M47"/>
      <c r="N47"/>
      <c r="AC47" s="20"/>
      <c r="AD47" s="33"/>
    </row>
    <row r="48" spans="1:33">
      <c r="A48" s="319" t="s">
        <v>484</v>
      </c>
      <c r="B48" s="458">
        <v>310.11</v>
      </c>
      <c r="C48" s="320">
        <v>310.11</v>
      </c>
      <c r="D48" s="15"/>
      <c r="E48" s="299"/>
      <c r="F48" s="300"/>
      <c r="G48" s="3"/>
      <c r="H48" s="3"/>
      <c r="I48" s="97"/>
      <c r="J48" s="40"/>
      <c r="M48"/>
      <c r="N48"/>
      <c r="AC48" s="20"/>
      <c r="AD48" s="33"/>
    </row>
    <row r="49" spans="1:32">
      <c r="A49" s="319" t="s">
        <v>485</v>
      </c>
      <c r="B49" s="458">
        <v>447781.06000000006</v>
      </c>
      <c r="C49" s="320">
        <v>447781.06000000006</v>
      </c>
      <c r="D49" s="15"/>
      <c r="E49" s="299"/>
      <c r="F49" s="300"/>
      <c r="G49" s="3"/>
      <c r="H49" s="3"/>
      <c r="I49" s="97"/>
      <c r="J49" s="40"/>
      <c r="M49"/>
      <c r="N49"/>
      <c r="AC49" s="20"/>
      <c r="AD49" s="33"/>
    </row>
    <row r="50" spans="1:32">
      <c r="A50" s="319" t="s">
        <v>486</v>
      </c>
      <c r="B50" s="458">
        <v>8099.4400000000005</v>
      </c>
      <c r="C50" s="320">
        <v>8099.4399999999987</v>
      </c>
      <c r="D50" s="15"/>
      <c r="E50" s="299"/>
      <c r="F50" s="300"/>
      <c r="G50" s="3"/>
      <c r="H50" s="3"/>
      <c r="I50" s="97"/>
      <c r="J50" s="40"/>
      <c r="M50"/>
      <c r="N50"/>
      <c r="AC50" s="20"/>
      <c r="AD50" s="33"/>
    </row>
    <row r="51" spans="1:32">
      <c r="A51" s="321" t="s">
        <v>487</v>
      </c>
      <c r="B51" s="458"/>
      <c r="C51" s="320"/>
      <c r="D51" s="15"/>
      <c r="E51" s="299"/>
      <c r="F51" s="300"/>
      <c r="G51" s="3"/>
      <c r="H51" s="3"/>
      <c r="I51" s="97"/>
      <c r="J51" s="40"/>
      <c r="M51"/>
      <c r="N51"/>
      <c r="AC51" s="20"/>
      <c r="AD51" s="33"/>
    </row>
    <row r="52" spans="1:32" ht="30">
      <c r="A52" s="484" t="s">
        <v>488</v>
      </c>
      <c r="B52" s="458"/>
      <c r="C52" s="320"/>
      <c r="D52" s="15"/>
      <c r="E52" s="299"/>
      <c r="F52" s="300"/>
      <c r="G52" s="3"/>
      <c r="H52" s="3"/>
      <c r="I52" s="97"/>
      <c r="J52" s="40"/>
      <c r="M52"/>
      <c r="N52"/>
      <c r="AC52" s="20"/>
      <c r="AD52" s="33"/>
    </row>
    <row r="53" spans="1:32">
      <c r="A53" s="319"/>
      <c r="B53" s="458"/>
      <c r="C53" s="320"/>
      <c r="D53" s="15"/>
      <c r="E53" s="299"/>
      <c r="F53" s="300"/>
      <c r="G53" s="3"/>
      <c r="H53" s="3"/>
      <c r="I53" s="97"/>
      <c r="J53" s="40"/>
      <c r="M53"/>
      <c r="N53"/>
      <c r="AC53" s="20"/>
      <c r="AD53" s="33"/>
    </row>
    <row r="54" spans="1:32">
      <c r="A54" s="319"/>
      <c r="B54" s="458"/>
      <c r="C54" s="320"/>
      <c r="D54" s="254"/>
      <c r="E54" s="299"/>
      <c r="F54" s="300"/>
      <c r="G54" s="3"/>
      <c r="H54" s="3"/>
      <c r="I54" s="3"/>
      <c r="J54" s="40"/>
      <c r="M54"/>
      <c r="N54"/>
      <c r="AC54" s="20"/>
      <c r="AD54" s="33"/>
    </row>
    <row r="55" spans="1:32" ht="15.75" thickBot="1">
      <c r="A55" s="321"/>
      <c r="B55" s="459"/>
      <c r="C55" s="466"/>
      <c r="D55" s="238"/>
      <c r="E55" s="299"/>
      <c r="F55" s="3"/>
      <c r="G55" s="3"/>
      <c r="H55" s="3"/>
      <c r="I55" s="3"/>
      <c r="J55" s="40"/>
      <c r="M55"/>
      <c r="N55"/>
      <c r="AC55" s="20"/>
      <c r="AD55" s="33"/>
    </row>
    <row r="56" spans="1:32" ht="15.75" thickBot="1">
      <c r="A56" s="322" t="s">
        <v>343</v>
      </c>
      <c r="B56" s="539">
        <f>SUM(B39:B55)</f>
        <v>2675489.2999999998</v>
      </c>
      <c r="C56" s="540">
        <f>SUM(C39:C55)</f>
        <v>2675489.2999999998</v>
      </c>
      <c r="D56" s="3"/>
      <c r="E56" s="786" t="str">
        <f ca="1">+IF((ROUND(B56,0)=ROUND(OFFSET(A33,0,RIGHT('Ввод данных'!$B$16,LEN('Ввод данных'!$B$16)-1),1,1),0)),"Все правильно: данные верны","Предупреждение: данные не совпадают")</f>
        <v>Все правильно: данные верны</v>
      </c>
      <c r="F56" s="787"/>
      <c r="G56" s="787"/>
      <c r="H56" s="788"/>
      <c r="I56" s="182"/>
      <c r="J56" s="182"/>
      <c r="K56" s="182"/>
      <c r="L56" s="190"/>
      <c r="M56" s="191"/>
      <c r="N56" s="189"/>
      <c r="O56" s="187"/>
      <c r="AC56" s="33"/>
      <c r="AD56" s="33"/>
    </row>
    <row r="57" spans="1:32">
      <c r="A57" s="3"/>
      <c r="B57" s="182"/>
      <c r="C57" s="182"/>
      <c r="E57" s="182"/>
      <c r="F57" s="182"/>
      <c r="G57" s="182"/>
      <c r="H57" s="182"/>
      <c r="I57" s="182"/>
      <c r="J57" s="182"/>
      <c r="K57" s="182"/>
      <c r="L57" s="182"/>
      <c r="M57" s="182"/>
      <c r="N57" s="182"/>
      <c r="O57" s="190"/>
      <c r="P57" s="191"/>
      <c r="Q57" s="189"/>
    </row>
    <row r="58" spans="1:32" ht="18.75">
      <c r="A58" s="85" t="s">
        <v>341</v>
      </c>
      <c r="B58" s="3"/>
      <c r="C58" s="182"/>
      <c r="D58" s="426"/>
      <c r="E58" s="3"/>
      <c r="F58" s="3"/>
      <c r="G58" s="3"/>
      <c r="H58" s="3"/>
      <c r="I58" s="3"/>
      <c r="J58" s="3"/>
      <c r="K58" s="3"/>
      <c r="L58" s="3"/>
      <c r="O58" s="187"/>
      <c r="P58" s="188"/>
      <c r="Q58" s="189">
        <f>+I33</f>
        <v>0</v>
      </c>
    </row>
    <row r="59" spans="1:32" ht="15.75" thickBot="1">
      <c r="A59" s="3"/>
      <c r="B59" s="3"/>
      <c r="C59" s="3"/>
      <c r="D59" s="3"/>
      <c r="E59" s="3"/>
      <c r="F59" s="3"/>
      <c r="G59" s="3"/>
      <c r="H59" s="3"/>
      <c r="I59" s="3"/>
      <c r="J59" s="3"/>
      <c r="K59" s="3"/>
      <c r="L59" s="3"/>
      <c r="O59" s="187"/>
      <c r="P59" s="188"/>
      <c r="Q59" s="189">
        <f>+J33</f>
        <v>0</v>
      </c>
    </row>
    <row r="60" spans="1:32" ht="51" customHeight="1">
      <c r="A60" s="438"/>
      <c r="B60" s="439" t="s">
        <v>258</v>
      </c>
      <c r="C60" s="439" t="s">
        <v>259</v>
      </c>
      <c r="D60" s="440" t="str">
        <f>CONCATENATE("Всего израсходовано и выплачено (в ",C26,")")</f>
        <v>Всего израсходовано и выплачено (в $)</v>
      </c>
      <c r="E60" s="3"/>
      <c r="F60" s="259"/>
      <c r="G60" s="256"/>
      <c r="H60" s="245"/>
      <c r="I60" s="245"/>
      <c r="J60" s="245"/>
      <c r="K60" s="245"/>
      <c r="L60" s="21"/>
      <c r="M60" s="21"/>
      <c r="N60" s="187"/>
      <c r="O60" s="188"/>
      <c r="P60" s="189">
        <f>+L33</f>
        <v>0</v>
      </c>
      <c r="Q60" s="187"/>
      <c r="AF60" s="20"/>
    </row>
    <row r="61" spans="1:32">
      <c r="A61" s="441" t="s">
        <v>325</v>
      </c>
      <c r="B61" s="581"/>
      <c r="C61" s="582">
        <f>B34</f>
        <v>9988796</v>
      </c>
      <c r="D61" s="443">
        <f>+C61+B61</f>
        <v>9988796</v>
      </c>
      <c r="E61" s="3"/>
      <c r="F61" s="92"/>
      <c r="G61" s="257"/>
      <c r="H61" s="91"/>
      <c r="I61" s="185"/>
      <c r="J61" s="186"/>
      <c r="K61" s="93"/>
      <c r="L61" s="34"/>
      <c r="M61" s="34"/>
      <c r="N61" s="187"/>
      <c r="O61" s="187"/>
      <c r="P61" s="187"/>
      <c r="Q61" s="187"/>
      <c r="AF61" s="20"/>
    </row>
    <row r="62" spans="1:32">
      <c r="A62" s="441" t="s">
        <v>326</v>
      </c>
      <c r="B62" s="581"/>
      <c r="C62" s="581">
        <v>1225556.3599999999</v>
      </c>
      <c r="D62" s="443">
        <f>+C62+B62</f>
        <v>1225556.3599999999</v>
      </c>
      <c r="E62" s="3"/>
      <c r="F62" s="227"/>
      <c r="G62" s="257"/>
      <c r="H62" s="91"/>
      <c r="I62" s="185"/>
      <c r="J62" s="185"/>
      <c r="K62" s="93"/>
      <c r="L62" s="35"/>
      <c r="M62" s="35"/>
      <c r="N62" s="187"/>
      <c r="O62" s="187"/>
      <c r="P62" s="187"/>
      <c r="Q62" s="187"/>
      <c r="AF62" s="20"/>
    </row>
    <row r="63" spans="1:32">
      <c r="A63" s="441" t="s">
        <v>327</v>
      </c>
      <c r="B63" s="581"/>
      <c r="C63" s="581">
        <v>1842984.6700000002</v>
      </c>
      <c r="D63" s="443">
        <f>+C63+B63</f>
        <v>1842984.6700000002</v>
      </c>
      <c r="E63" s="3"/>
      <c r="F63" s="92"/>
      <c r="G63" s="257"/>
      <c r="H63" s="91"/>
      <c r="I63" s="185"/>
      <c r="J63" s="186"/>
      <c r="K63" s="93"/>
      <c r="L63" s="34"/>
      <c r="M63" s="34"/>
      <c r="N63"/>
      <c r="AF63" s="20"/>
    </row>
    <row r="64" spans="1:32" ht="15.75" thickBot="1">
      <c r="A64" s="442" t="s">
        <v>355</v>
      </c>
      <c r="B64" s="583"/>
      <c r="C64" s="583">
        <v>1449932.94</v>
      </c>
      <c r="D64" s="444">
        <f>+C64+B64</f>
        <v>1449932.94</v>
      </c>
      <c r="E64" s="182"/>
      <c r="F64" s="228"/>
      <c r="G64" s="258"/>
      <c r="H64" s="94"/>
      <c r="I64" s="94"/>
      <c r="J64" s="94"/>
      <c r="K64" s="93"/>
      <c r="L64" s="35"/>
      <c r="M64" s="35"/>
      <c r="N64"/>
      <c r="AF64" s="20"/>
    </row>
    <row r="65" spans="1:33" ht="15.75" customHeight="1">
      <c r="A65" s="3"/>
      <c r="B65" s="3"/>
      <c r="C65" s="182"/>
      <c r="D65" s="3"/>
      <c r="E65" s="182"/>
      <c r="F65" s="3"/>
      <c r="G65" s="3"/>
      <c r="H65" s="3"/>
      <c r="I65" s="3"/>
      <c r="J65" s="3"/>
      <c r="K65" s="3"/>
      <c r="L65" s="3"/>
      <c r="AG65" s="20"/>
    </row>
    <row r="66" spans="1:33">
      <c r="A66" s="3"/>
      <c r="B66" s="3"/>
      <c r="C66" s="437"/>
      <c r="D66" s="3"/>
      <c r="E66" s="3"/>
      <c r="F66" s="3"/>
      <c r="G66" s="3"/>
      <c r="H66" s="3"/>
      <c r="I66" s="3"/>
      <c r="J66" s="3"/>
      <c r="K66" s="3"/>
      <c r="L66" s="3"/>
    </row>
    <row r="67" spans="1:33" ht="18.75">
      <c r="A67" s="85" t="s">
        <v>328</v>
      </c>
      <c r="B67" s="3"/>
      <c r="C67" s="182"/>
      <c r="D67" s="3"/>
      <c r="E67" s="3"/>
      <c r="F67" s="3"/>
      <c r="G67" s="3"/>
      <c r="H67" s="3"/>
      <c r="I67" s="3"/>
      <c r="J67" s="3"/>
      <c r="K67" s="3"/>
      <c r="L67" s="3"/>
    </row>
    <row r="68" spans="1:33" ht="15.75" thickBot="1">
      <c r="A68" s="3"/>
      <c r="B68" s="3"/>
      <c r="C68" s="3"/>
      <c r="D68" s="3"/>
      <c r="E68" s="3"/>
      <c r="F68" s="3"/>
      <c r="G68" s="3"/>
      <c r="H68" s="3"/>
      <c r="I68" s="3"/>
      <c r="J68" s="3"/>
      <c r="K68" s="3"/>
      <c r="L68" s="3"/>
    </row>
    <row r="69" spans="1:33" ht="15.75" customHeight="1" thickBot="1">
      <c r="A69" s="875" t="s">
        <v>364</v>
      </c>
      <c r="B69" s="876"/>
      <c r="C69" s="877"/>
      <c r="D69" s="465"/>
      <c r="E69" s="3"/>
      <c r="F69" s="3"/>
      <c r="G69" s="3"/>
      <c r="H69" s="3"/>
      <c r="I69" s="3"/>
      <c r="J69" s="3"/>
      <c r="K69" s="3"/>
      <c r="L69" s="33"/>
      <c r="N69"/>
    </row>
    <row r="70" spans="1:33">
      <c r="A70" s="460"/>
      <c r="B70" s="375"/>
      <c r="C70" s="407" t="s">
        <v>356</v>
      </c>
      <c r="D70" s="461" t="s">
        <v>357</v>
      </c>
      <c r="E70" s="3"/>
      <c r="F70" s="3"/>
      <c r="G70" s="3"/>
      <c r="H70" s="3"/>
      <c r="I70" s="3"/>
      <c r="J70" s="3"/>
      <c r="K70" s="3"/>
      <c r="L70" s="33"/>
      <c r="N70"/>
    </row>
    <row r="71" spans="1:33">
      <c r="A71" s="462" t="s">
        <v>374</v>
      </c>
      <c r="B71" s="42"/>
      <c r="C71" s="584">
        <v>58</v>
      </c>
      <c r="D71" s="585">
        <v>74</v>
      </c>
      <c r="E71" s="3"/>
      <c r="F71" s="3"/>
      <c r="G71" s="3"/>
      <c r="H71" s="3"/>
      <c r="I71" s="3"/>
      <c r="J71" s="3"/>
      <c r="K71" s="3"/>
      <c r="L71" s="33"/>
      <c r="N71"/>
    </row>
    <row r="72" spans="1:33">
      <c r="A72" s="260" t="s">
        <v>365</v>
      </c>
      <c r="B72" s="42"/>
      <c r="C72" s="586">
        <v>60</v>
      </c>
      <c r="D72" s="587">
        <v>29</v>
      </c>
      <c r="E72" s="3"/>
      <c r="F72" s="3"/>
      <c r="G72" s="257"/>
      <c r="H72" s="257"/>
      <c r="I72" s="3"/>
      <c r="J72" s="3"/>
      <c r="K72" s="3"/>
      <c r="L72" s="33"/>
      <c r="N72"/>
    </row>
    <row r="73" spans="1:33" ht="15.75" thickBot="1">
      <c r="A73" s="463" t="s">
        <v>366</v>
      </c>
      <c r="B73" s="464"/>
      <c r="C73" s="553">
        <v>10</v>
      </c>
      <c r="D73" s="588">
        <v>10</v>
      </c>
      <c r="E73" s="3"/>
      <c r="F73" s="3"/>
      <c r="G73" s="257"/>
      <c r="H73" s="257"/>
      <c r="I73" s="3"/>
      <c r="J73" s="3"/>
      <c r="K73" s="3"/>
      <c r="L73" s="33"/>
      <c r="N73"/>
    </row>
    <row r="74" spans="1:33">
      <c r="A74" s="3"/>
      <c r="B74" s="3"/>
      <c r="C74" s="408"/>
      <c r="D74" s="408"/>
      <c r="E74" s="3"/>
      <c r="F74" s="3"/>
      <c r="G74" s="3"/>
      <c r="H74" s="3"/>
      <c r="I74" s="3"/>
      <c r="J74" s="3"/>
      <c r="K74" s="3"/>
      <c r="L74" s="3"/>
    </row>
    <row r="75" spans="1:33" ht="15.75" thickBot="1">
      <c r="A75" s="3"/>
      <c r="B75" s="3"/>
      <c r="C75" s="3"/>
      <c r="D75" s="3"/>
      <c r="E75" s="3"/>
      <c r="F75" s="3"/>
      <c r="G75" s="3"/>
      <c r="H75" s="3"/>
      <c r="I75" s="3"/>
      <c r="J75" s="3"/>
      <c r="K75" s="2"/>
      <c r="L75" s="3"/>
      <c r="AA75" s="19"/>
      <c r="AB75" s="19"/>
    </row>
    <row r="76" spans="1:33" ht="31.5" customHeight="1" thickBot="1">
      <c r="A76" s="98" t="s">
        <v>329</v>
      </c>
      <c r="B76" s="99"/>
      <c r="C76" s="99"/>
      <c r="D76" s="99"/>
      <c r="E76" s="99"/>
      <c r="F76" s="99"/>
      <c r="G76" s="381" t="s">
        <v>360</v>
      </c>
      <c r="H76" s="376"/>
      <c r="I76" s="377"/>
      <c r="J76" s="377"/>
      <c r="K76" s="395"/>
      <c r="L76" s="100"/>
      <c r="M76" s="80"/>
      <c r="N76" s="80"/>
      <c r="O76" s="80"/>
      <c r="AA76" s="19"/>
      <c r="AB76" s="19"/>
    </row>
    <row r="77" spans="1:33" ht="18.75">
      <c r="A77" s="101"/>
      <c r="B77" s="100"/>
      <c r="C77" s="100"/>
      <c r="D77" s="100"/>
      <c r="E77" s="100"/>
      <c r="F77" s="100"/>
      <c r="G77" s="100"/>
      <c r="H77" s="100"/>
      <c r="I77" s="100"/>
      <c r="J77" s="102"/>
      <c r="K77" s="102"/>
      <c r="L77" s="100"/>
      <c r="M77" s="80"/>
      <c r="N77" s="80"/>
      <c r="O77" s="80"/>
      <c r="AA77" s="19"/>
      <c r="AB77" s="19"/>
    </row>
    <row r="78" spans="1:33" ht="18.75">
      <c r="A78" s="101" t="s">
        <v>1</v>
      </c>
      <c r="B78" s="100"/>
      <c r="C78" s="100"/>
      <c r="D78" s="100"/>
      <c r="E78" s="100"/>
      <c r="F78" s="100"/>
      <c r="G78" s="100"/>
      <c r="H78" s="100"/>
      <c r="I78" s="100"/>
      <c r="J78" s="102"/>
      <c r="K78" s="102"/>
      <c r="L78" s="100"/>
      <c r="M78" s="80"/>
      <c r="N78" s="80"/>
      <c r="O78" s="80"/>
      <c r="AA78" s="19"/>
      <c r="AB78" s="19"/>
    </row>
    <row r="79" spans="1:33" ht="15.75" thickBot="1">
      <c r="A79" s="2"/>
      <c r="B79" s="103"/>
      <c r="C79" s="103"/>
      <c r="D79" s="103"/>
      <c r="E79" s="103"/>
      <c r="F79" s="103"/>
      <c r="G79" s="2"/>
      <c r="H79" s="103"/>
      <c r="I79" s="2"/>
      <c r="J79" s="2"/>
      <c r="K79" s="2"/>
      <c r="L79" s="2"/>
      <c r="M79" s="20"/>
      <c r="N79" s="19"/>
      <c r="O79" s="19"/>
      <c r="P79" s="19"/>
      <c r="Q79" s="19"/>
      <c r="AB79" s="19"/>
    </row>
    <row r="80" spans="1:33" ht="45">
      <c r="A80" s="873"/>
      <c r="B80" s="874"/>
      <c r="C80" s="104" t="s">
        <v>260</v>
      </c>
      <c r="D80" s="105" t="s">
        <v>261</v>
      </c>
      <c r="E80" s="345" t="s">
        <v>330</v>
      </c>
      <c r="F80" s="346" t="s">
        <v>257</v>
      </c>
      <c r="G80" s="268"/>
      <c r="H80" s="269"/>
      <c r="I80" s="15"/>
      <c r="J80" s="2"/>
      <c r="K80" s="2"/>
      <c r="L80" s="2"/>
      <c r="M80" s="20"/>
      <c r="N80" s="19"/>
      <c r="O80" s="19"/>
      <c r="P80" s="19"/>
      <c r="Q80" s="19"/>
    </row>
    <row r="81" spans="1:17">
      <c r="A81" s="867" t="s">
        <v>581</v>
      </c>
      <c r="B81" s="868"/>
      <c r="C81" s="229">
        <v>0</v>
      </c>
      <c r="D81" s="229">
        <v>0</v>
      </c>
      <c r="E81" s="229">
        <v>0</v>
      </c>
      <c r="F81" s="106">
        <v>0</v>
      </c>
      <c r="G81" s="268"/>
      <c r="H81" s="269"/>
      <c r="I81" s="15"/>
      <c r="J81" s="2"/>
      <c r="K81" s="2"/>
      <c r="L81" s="2"/>
      <c r="M81" s="20"/>
      <c r="N81" s="19"/>
      <c r="O81" s="19"/>
      <c r="P81" s="19"/>
      <c r="Q81" s="19"/>
    </row>
    <row r="82" spans="1:17" ht="15.75" thickBot="1">
      <c r="A82" s="869" t="s">
        <v>582</v>
      </c>
      <c r="B82" s="870"/>
      <c r="C82" s="229">
        <v>1</v>
      </c>
      <c r="D82" s="229">
        <v>0</v>
      </c>
      <c r="E82" s="229">
        <v>0</v>
      </c>
      <c r="F82" s="229">
        <v>1</v>
      </c>
      <c r="G82" s="268"/>
      <c r="H82" s="269"/>
      <c r="I82" s="15"/>
      <c r="J82" s="2"/>
      <c r="K82" s="2"/>
      <c r="L82" s="2"/>
      <c r="M82" s="20"/>
      <c r="N82" s="19"/>
      <c r="O82" s="19"/>
      <c r="P82" s="19"/>
      <c r="Q82" s="19"/>
    </row>
    <row r="83" spans="1:17">
      <c r="A83" s="867" t="s">
        <v>583</v>
      </c>
      <c r="B83" s="868"/>
      <c r="C83" s="229">
        <v>2</v>
      </c>
      <c r="D83" s="229">
        <v>0</v>
      </c>
      <c r="E83" s="229">
        <v>0</v>
      </c>
      <c r="F83" s="106">
        <f>SUM(C83:E83)</f>
        <v>2</v>
      </c>
      <c r="G83" s="255"/>
      <c r="H83" s="267"/>
      <c r="I83" s="267"/>
      <c r="J83" s="2"/>
      <c r="K83" s="2"/>
      <c r="L83" s="2"/>
      <c r="M83" s="20"/>
      <c r="N83" s="19"/>
      <c r="O83" s="19"/>
      <c r="P83" s="19"/>
      <c r="Q83" s="19"/>
    </row>
    <row r="84" spans="1:17" ht="15.75" thickBot="1">
      <c r="A84" s="869" t="s">
        <v>584</v>
      </c>
      <c r="B84" s="870"/>
      <c r="C84" s="230">
        <v>2</v>
      </c>
      <c r="D84" s="230">
        <v>1</v>
      </c>
      <c r="E84" s="230">
        <v>0</v>
      </c>
      <c r="F84" s="107">
        <f>SUM(C84:E84)</f>
        <v>3</v>
      </c>
      <c r="G84" s="255"/>
      <c r="H84" s="15"/>
      <c r="I84" s="15"/>
      <c r="J84" s="2"/>
      <c r="K84" s="2"/>
      <c r="L84" s="2"/>
      <c r="M84" s="19"/>
      <c r="N84" s="19"/>
      <c r="O84" s="19"/>
      <c r="P84" s="19"/>
      <c r="Q84" s="19"/>
    </row>
    <row r="85" spans="1:17">
      <c r="A85" s="2"/>
      <c r="B85" s="2"/>
      <c r="C85" s="2"/>
      <c r="D85" s="2"/>
      <c r="E85" s="2"/>
      <c r="F85" s="2"/>
      <c r="G85" s="2"/>
      <c r="H85" s="2"/>
      <c r="I85" s="2"/>
      <c r="J85" s="2"/>
      <c r="K85" s="2"/>
      <c r="L85" s="2"/>
      <c r="M85" s="19"/>
      <c r="N85" s="19"/>
      <c r="O85" s="19"/>
      <c r="P85" s="19"/>
      <c r="Q85" s="19"/>
    </row>
    <row r="86" spans="1:17">
      <c r="A86" s="2"/>
      <c r="B86" s="2"/>
      <c r="C86" s="2"/>
      <c r="D86" s="2"/>
      <c r="E86" s="2"/>
      <c r="F86" s="2"/>
      <c r="G86" s="2"/>
      <c r="H86" s="2"/>
      <c r="I86" s="2"/>
      <c r="J86" s="2"/>
      <c r="K86" s="2"/>
      <c r="L86" s="2"/>
      <c r="M86" s="19"/>
      <c r="N86" s="19"/>
      <c r="O86" s="19"/>
    </row>
    <row r="87" spans="1:17" ht="18.75">
      <c r="A87" s="101" t="s">
        <v>398</v>
      </c>
      <c r="B87" s="2"/>
      <c r="C87" s="2"/>
      <c r="D87" s="2"/>
      <c r="E87" s="2"/>
      <c r="F87" s="2"/>
      <c r="G87" s="2"/>
      <c r="H87" s="2"/>
      <c r="I87" s="2"/>
      <c r="J87" s="2"/>
      <c r="K87" s="2"/>
      <c r="L87" s="2"/>
      <c r="M87" s="19"/>
      <c r="N87" s="19"/>
      <c r="O87" s="19"/>
    </row>
    <row r="88" spans="1:17" ht="15.75" thickBot="1">
      <c r="A88" s="2"/>
      <c r="B88" s="2"/>
      <c r="C88" s="2"/>
      <c r="D88" s="2"/>
      <c r="E88" s="2"/>
      <c r="F88" s="2"/>
      <c r="G88" s="2"/>
      <c r="H88" s="2"/>
      <c r="I88" s="2"/>
      <c r="J88" s="2"/>
      <c r="K88" s="2"/>
      <c r="L88" s="2"/>
      <c r="M88" s="19"/>
      <c r="N88" s="19"/>
      <c r="O88" s="19"/>
    </row>
    <row r="89" spans="1:17">
      <c r="A89" s="521" t="s">
        <v>385</v>
      </c>
      <c r="B89" s="341" t="s">
        <v>262</v>
      </c>
      <c r="C89" s="341" t="s">
        <v>263</v>
      </c>
      <c r="D89" s="108" t="s">
        <v>264</v>
      </c>
      <c r="E89" s="15"/>
      <c r="F89" s="15"/>
      <c r="G89" s="15"/>
      <c r="H89" s="269"/>
      <c r="I89" s="2"/>
      <c r="J89" s="2"/>
      <c r="K89" s="2"/>
      <c r="L89" s="2"/>
      <c r="M89" s="19"/>
      <c r="N89" s="19"/>
      <c r="O89" s="19"/>
    </row>
    <row r="90" spans="1:17" ht="15.75" thickBot="1">
      <c r="A90" s="383" t="s">
        <v>544</v>
      </c>
      <c r="B90" s="485">
        <v>7</v>
      </c>
      <c r="C90" s="485">
        <v>6</v>
      </c>
      <c r="D90" s="486">
        <f>B90-C90</f>
        <v>1</v>
      </c>
      <c r="E90" s="15"/>
      <c r="F90" s="15"/>
      <c r="G90" s="15"/>
      <c r="H90" s="269"/>
      <c r="I90" s="2"/>
      <c r="J90" s="2"/>
      <c r="K90" s="2"/>
      <c r="L90" s="2"/>
      <c r="M90" s="19"/>
      <c r="N90" s="19"/>
      <c r="O90" s="19"/>
    </row>
    <row r="91" spans="1:17" ht="15.75" thickBot="1">
      <c r="A91" s="383" t="s">
        <v>246</v>
      </c>
      <c r="B91" s="294">
        <v>4</v>
      </c>
      <c r="C91" s="294">
        <v>4</v>
      </c>
      <c r="D91" s="295">
        <f>+B91-C91</f>
        <v>0</v>
      </c>
      <c r="E91" s="234"/>
      <c r="F91" s="239"/>
      <c r="G91" s="15"/>
      <c r="H91" s="267"/>
      <c r="I91" s="2"/>
      <c r="J91" s="2"/>
      <c r="K91" s="2"/>
      <c r="L91" s="2"/>
      <c r="M91" s="19"/>
      <c r="N91" s="19"/>
      <c r="O91" s="19"/>
    </row>
    <row r="92" spans="1:17">
      <c r="A92" s="2"/>
      <c r="B92" s="360"/>
      <c r="C92" s="360"/>
      <c r="D92" s="360"/>
      <c r="E92" s="2"/>
      <c r="F92" s="2"/>
      <c r="G92" s="2"/>
      <c r="H92" s="2"/>
      <c r="I92" s="2"/>
      <c r="J92" s="2"/>
      <c r="K92" s="2"/>
      <c r="L92" s="2"/>
      <c r="M92" s="19"/>
      <c r="N92" s="19"/>
      <c r="O92" s="19"/>
    </row>
    <row r="93" spans="1:17" ht="18.75">
      <c r="A93" s="101" t="s">
        <v>369</v>
      </c>
      <c r="B93" s="2"/>
      <c r="C93" s="2"/>
      <c r="D93" s="2"/>
      <c r="E93" s="2"/>
      <c r="F93" s="2"/>
      <c r="G93" s="2"/>
      <c r="H93" s="2"/>
      <c r="I93" s="2"/>
      <c r="J93" s="2"/>
      <c r="K93" s="2"/>
      <c r="L93" s="2"/>
      <c r="M93" s="19"/>
      <c r="N93" s="19"/>
      <c r="O93" s="19"/>
    </row>
    <row r="94" spans="1:17" ht="15.75" thickBot="1">
      <c r="A94" s="2"/>
      <c r="B94" s="2"/>
      <c r="C94" s="2"/>
      <c r="D94" s="2"/>
      <c r="E94" s="2"/>
      <c r="F94" s="2"/>
      <c r="G94" s="2"/>
      <c r="H94" s="2"/>
      <c r="I94" s="2"/>
      <c r="J94" s="2"/>
      <c r="K94" s="2"/>
      <c r="L94" s="2"/>
      <c r="M94" s="19"/>
      <c r="N94" s="19"/>
      <c r="O94" s="19"/>
    </row>
    <row r="95" spans="1:17" ht="30">
      <c r="A95" s="545"/>
      <c r="B95" s="563" t="s">
        <v>412</v>
      </c>
      <c r="C95" s="564" t="s">
        <v>413</v>
      </c>
      <c r="D95" s="564" t="s">
        <v>414</v>
      </c>
      <c r="E95" s="565" t="s">
        <v>410</v>
      </c>
      <c r="F95" s="566" t="s">
        <v>367</v>
      </c>
      <c r="G95" s="240"/>
      <c r="H95" s="269"/>
      <c r="I95" s="2"/>
      <c r="J95" s="2"/>
      <c r="K95" s="2"/>
      <c r="L95" s="2"/>
      <c r="M95" s="19"/>
      <c r="N95" s="19"/>
      <c r="O95" s="19"/>
    </row>
    <row r="96" spans="1:17">
      <c r="A96" s="567" t="s">
        <v>585</v>
      </c>
      <c r="B96" s="522">
        <v>35</v>
      </c>
      <c r="C96" s="562">
        <v>35</v>
      </c>
      <c r="D96" s="522">
        <v>35</v>
      </c>
      <c r="E96" s="522">
        <v>35</v>
      </c>
      <c r="F96" s="568">
        <v>34</v>
      </c>
      <c r="G96" s="270"/>
      <c r="H96" s="255"/>
      <c r="I96" s="2"/>
      <c r="J96" s="2"/>
      <c r="K96" s="2"/>
      <c r="L96" s="2"/>
      <c r="M96" s="19"/>
      <c r="N96" s="19"/>
      <c r="O96" s="19"/>
    </row>
    <row r="97" spans="1:34" ht="15.75" thickBot="1">
      <c r="A97" s="569" t="s">
        <v>586</v>
      </c>
      <c r="B97" s="523">
        <v>10</v>
      </c>
      <c r="C97" s="523">
        <v>10</v>
      </c>
      <c r="D97" s="523">
        <v>10</v>
      </c>
      <c r="E97" s="523">
        <v>10</v>
      </c>
      <c r="F97" s="570">
        <v>10</v>
      </c>
      <c r="G97" s="270"/>
      <c r="H97" s="255"/>
      <c r="I97" s="2"/>
      <c r="J97" s="2"/>
      <c r="K97" s="2"/>
      <c r="L97" s="2"/>
      <c r="M97" s="19"/>
      <c r="N97" s="19"/>
      <c r="O97" s="19"/>
    </row>
    <row r="98" spans="1:34">
      <c r="A98" s="2"/>
      <c r="B98" s="2"/>
      <c r="C98" s="2"/>
      <c r="D98" s="2"/>
      <c r="E98" s="2"/>
      <c r="F98" s="2"/>
      <c r="G98" s="2"/>
      <c r="I98" s="2"/>
      <c r="J98" s="2"/>
      <c r="K98" s="2"/>
      <c r="L98" s="2"/>
      <c r="M98" s="19"/>
      <c r="N98" s="19"/>
      <c r="O98" s="19"/>
    </row>
    <row r="99" spans="1:34" ht="18.75">
      <c r="A99" s="101" t="s">
        <v>7</v>
      </c>
      <c r="B99" s="2"/>
      <c r="C99" s="2"/>
      <c r="D99" s="2"/>
      <c r="E99" s="2"/>
      <c r="F99" s="2"/>
      <c r="G99" s="2"/>
      <c r="H99" s="2"/>
      <c r="I99" s="2"/>
      <c r="J99" s="2"/>
      <c r="K99" s="2"/>
      <c r="L99" s="2"/>
      <c r="M99" s="19"/>
      <c r="N99" s="19"/>
      <c r="O99" s="19"/>
    </row>
    <row r="100" spans="1:34" ht="15.75" thickBot="1">
      <c r="A100" s="2"/>
      <c r="B100" s="2"/>
      <c r="C100" s="2"/>
      <c r="D100" s="2"/>
      <c r="E100" s="2"/>
      <c r="F100" s="2"/>
      <c r="G100" s="2"/>
      <c r="H100" s="2"/>
      <c r="I100" s="2"/>
      <c r="J100" s="2"/>
      <c r="K100" s="2"/>
      <c r="L100" s="2"/>
      <c r="M100" s="19"/>
      <c r="N100" s="19"/>
      <c r="O100" s="19"/>
    </row>
    <row r="101" spans="1:34" ht="27.75" customHeight="1">
      <c r="A101" s="545"/>
      <c r="B101" s="546" t="s">
        <v>266</v>
      </c>
      <c r="C101" s="546" t="s">
        <v>267</v>
      </c>
      <c r="D101" s="547" t="s">
        <v>368</v>
      </c>
      <c r="E101" s="2"/>
      <c r="F101" s="2"/>
      <c r="G101" s="2"/>
      <c r="H101" s="2"/>
      <c r="I101" s="19"/>
      <c r="J101" s="19"/>
      <c r="K101" s="19"/>
      <c r="M101"/>
      <c r="N101" s="19"/>
      <c r="AE101" s="33"/>
      <c r="AH101"/>
    </row>
    <row r="102" spans="1:34" ht="27.75" customHeight="1">
      <c r="A102" s="548" t="s">
        <v>588</v>
      </c>
      <c r="B102" s="229">
        <v>0</v>
      </c>
      <c r="C102" s="231">
        <v>0</v>
      </c>
      <c r="D102" s="549">
        <v>0</v>
      </c>
      <c r="E102" s="2"/>
      <c r="F102" s="2"/>
      <c r="G102" s="2"/>
      <c r="H102" s="2"/>
      <c r="I102" s="19"/>
      <c r="J102" s="19"/>
      <c r="K102" s="19"/>
      <c r="M102"/>
      <c r="N102" s="19"/>
      <c r="AE102" s="33"/>
      <c r="AH102"/>
    </row>
    <row r="103" spans="1:34" ht="27.75" customHeight="1">
      <c r="A103" s="548" t="s">
        <v>589</v>
      </c>
      <c r="B103" s="229">
        <v>34</v>
      </c>
      <c r="C103" s="231">
        <v>30</v>
      </c>
      <c r="D103" s="550">
        <f>B103-C103</f>
        <v>4</v>
      </c>
      <c r="E103" s="2"/>
      <c r="F103" s="2"/>
      <c r="G103" s="2"/>
      <c r="H103" s="2"/>
      <c r="I103" s="19"/>
      <c r="J103" s="19"/>
      <c r="K103" s="19"/>
      <c r="M103"/>
      <c r="N103" s="19"/>
      <c r="AE103" s="33"/>
      <c r="AH103"/>
    </row>
    <row r="104" spans="1:34">
      <c r="A104" s="548" t="s">
        <v>587</v>
      </c>
      <c r="B104" s="229"/>
      <c r="C104" s="231"/>
      <c r="D104" s="549">
        <f t="shared" ref="D104:D105" si="1">B104-C104</f>
        <v>0</v>
      </c>
      <c r="E104" s="2"/>
      <c r="F104" s="2"/>
      <c r="G104" s="2"/>
      <c r="H104" s="2"/>
      <c r="I104" s="19"/>
      <c r="J104" s="19"/>
      <c r="K104" s="19"/>
      <c r="M104"/>
      <c r="N104" s="19"/>
      <c r="AE104" s="33"/>
      <c r="AH104"/>
    </row>
    <row r="105" spans="1:34" ht="15.75" thickBot="1">
      <c r="A105" s="551" t="s">
        <v>590</v>
      </c>
      <c r="B105" s="552">
        <v>10</v>
      </c>
      <c r="C105" s="553">
        <v>10</v>
      </c>
      <c r="D105" s="554">
        <f t="shared" si="1"/>
        <v>0</v>
      </c>
      <c r="E105" s="2"/>
      <c r="F105" s="2"/>
      <c r="G105" s="2"/>
      <c r="H105" s="2"/>
      <c r="I105" s="19"/>
      <c r="J105" s="19"/>
      <c r="K105" s="19"/>
      <c r="M105"/>
      <c r="N105" s="19"/>
      <c r="AE105" s="33"/>
      <c r="AH105"/>
    </row>
    <row r="106" spans="1:34">
      <c r="A106" s="2"/>
      <c r="B106" s="2"/>
      <c r="C106" s="2"/>
      <c r="D106" s="2"/>
      <c r="E106" s="2"/>
      <c r="F106" s="2"/>
      <c r="G106" s="2"/>
      <c r="H106" s="2"/>
      <c r="I106" s="2"/>
      <c r="J106" s="2"/>
      <c r="K106" s="2"/>
      <c r="L106" s="2"/>
      <c r="M106" s="19"/>
      <c r="N106" s="19"/>
      <c r="O106" s="19"/>
    </row>
    <row r="107" spans="1:34" ht="18.75">
      <c r="A107" s="101" t="s">
        <v>403</v>
      </c>
      <c r="B107" s="2"/>
      <c r="C107" s="2"/>
      <c r="D107" s="2"/>
      <c r="E107" s="2"/>
      <c r="F107" s="2"/>
      <c r="G107" s="2"/>
      <c r="H107" s="2"/>
      <c r="I107" s="2"/>
      <c r="J107" s="2"/>
      <c r="K107" s="2"/>
      <c r="L107" s="2"/>
      <c r="M107" s="19"/>
      <c r="N107" s="19"/>
      <c r="O107" s="19"/>
    </row>
    <row r="108" spans="1:34" ht="15.75" thickBot="1">
      <c r="A108" s="2"/>
      <c r="B108" s="2"/>
      <c r="C108" s="2"/>
      <c r="D108" s="2"/>
      <c r="E108" s="2"/>
      <c r="F108" s="2"/>
      <c r="G108" s="2"/>
      <c r="H108" s="15"/>
      <c r="I108" s="15"/>
      <c r="J108" s="15"/>
      <c r="K108" s="15"/>
      <c r="L108" s="15"/>
      <c r="M108" s="20"/>
      <c r="N108" s="20"/>
      <c r="O108" s="20"/>
    </row>
    <row r="109" spans="1:34">
      <c r="A109" s="445"/>
      <c r="B109" s="304" t="s">
        <v>55</v>
      </c>
      <c r="C109" s="304" t="s">
        <v>56</v>
      </c>
      <c r="D109" s="304" t="s">
        <v>57</v>
      </c>
      <c r="E109" s="304" t="s">
        <v>58</v>
      </c>
      <c r="F109" s="304" t="s">
        <v>65</v>
      </c>
      <c r="G109" s="304" t="s">
        <v>66</v>
      </c>
      <c r="H109" s="304" t="s">
        <v>67</v>
      </c>
      <c r="I109" s="304" t="s">
        <v>68</v>
      </c>
      <c r="J109" s="304" t="s">
        <v>69</v>
      </c>
      <c r="K109" s="304" t="s">
        <v>70</v>
      </c>
      <c r="L109" s="304" t="s">
        <v>71</v>
      </c>
      <c r="M109" s="555" t="s">
        <v>78</v>
      </c>
      <c r="N109" s="20"/>
      <c r="O109" s="20"/>
    </row>
    <row r="110" spans="1:34" ht="15" customHeight="1">
      <c r="A110" s="446" t="s">
        <v>442</v>
      </c>
      <c r="B110" s="541">
        <v>68288.95</v>
      </c>
      <c r="C110" s="541"/>
      <c r="D110" s="541"/>
      <c r="E110" s="296"/>
      <c r="F110" s="296"/>
      <c r="G110" s="296"/>
      <c r="H110" s="296"/>
      <c r="I110" s="296"/>
      <c r="J110" s="296"/>
      <c r="K110" s="296"/>
      <c r="L110" s="296"/>
      <c r="M110" s="556"/>
      <c r="N110" s="20"/>
      <c r="O110" s="20"/>
    </row>
    <row r="111" spans="1:34" ht="15" customHeight="1">
      <c r="A111" s="446" t="s">
        <v>331</v>
      </c>
      <c r="B111" s="541">
        <v>3286506.8408695655</v>
      </c>
      <c r="C111" s="541"/>
      <c r="D111" s="541"/>
      <c r="E111" s="296"/>
      <c r="F111" s="296"/>
      <c r="G111" s="296"/>
      <c r="H111" s="296"/>
      <c r="I111" s="296"/>
      <c r="J111" s="296"/>
      <c r="K111" s="296"/>
      <c r="L111" s="296"/>
      <c r="M111" s="556"/>
      <c r="N111" s="20"/>
      <c r="O111" s="20"/>
    </row>
    <row r="112" spans="1:34" ht="15" customHeight="1">
      <c r="A112" s="446" t="s">
        <v>268</v>
      </c>
      <c r="B112" s="541">
        <v>68288.95</v>
      </c>
      <c r="C112" s="541"/>
      <c r="D112" s="541"/>
      <c r="E112" s="296"/>
      <c r="F112" s="296"/>
      <c r="G112" s="296"/>
      <c r="H112" s="296"/>
      <c r="I112" s="296"/>
      <c r="J112" s="296"/>
      <c r="K112" s="296"/>
      <c r="L112" s="296"/>
      <c r="M112" s="556"/>
      <c r="N112" s="20"/>
      <c r="O112" s="20"/>
    </row>
    <row r="113" spans="1:35" ht="15" customHeight="1">
      <c r="A113" s="447" t="s">
        <v>370</v>
      </c>
      <c r="B113" s="542">
        <f>+B110</f>
        <v>68288.95</v>
      </c>
      <c r="C113" s="542"/>
      <c r="D113" s="542"/>
      <c r="E113" s="297"/>
      <c r="F113" s="297"/>
      <c r="G113" s="297"/>
      <c r="H113" s="297"/>
      <c r="I113" s="297"/>
      <c r="J113" s="297"/>
      <c r="K113" s="297"/>
      <c r="L113" s="297"/>
      <c r="M113" s="557"/>
      <c r="N113" s="20"/>
      <c r="O113" s="20"/>
    </row>
    <row r="114" spans="1:35" ht="15" customHeight="1">
      <c r="A114" s="447" t="s">
        <v>332</v>
      </c>
      <c r="B114" s="542">
        <f>+B111</f>
        <v>3286506.8408695655</v>
      </c>
      <c r="C114" s="542"/>
      <c r="D114" s="542"/>
      <c r="E114" s="297"/>
      <c r="F114" s="297"/>
      <c r="G114" s="297"/>
      <c r="H114" s="297"/>
      <c r="I114" s="297"/>
      <c r="J114" s="297"/>
      <c r="K114" s="297"/>
      <c r="L114" s="297"/>
      <c r="M114" s="557"/>
      <c r="N114" s="20"/>
      <c r="O114" s="20"/>
    </row>
    <row r="115" spans="1:35" ht="15.75" thickBot="1">
      <c r="A115" s="558" t="s">
        <v>333</v>
      </c>
      <c r="B115" s="559">
        <f>+B112</f>
        <v>68288.95</v>
      </c>
      <c r="C115" s="559"/>
      <c r="D115" s="559"/>
      <c r="E115" s="560"/>
      <c r="F115" s="560"/>
      <c r="G115" s="560"/>
      <c r="H115" s="560"/>
      <c r="I115" s="560"/>
      <c r="J115" s="560"/>
      <c r="K115" s="560"/>
      <c r="L115" s="560"/>
      <c r="M115" s="561"/>
      <c r="N115" s="20"/>
      <c r="O115" s="20"/>
    </row>
    <row r="116" spans="1:35">
      <c r="A116" s="3"/>
      <c r="B116" s="2"/>
      <c r="C116" s="2"/>
      <c r="D116" s="2"/>
      <c r="E116" s="2"/>
      <c r="F116" s="2"/>
      <c r="G116" s="2"/>
      <c r="H116" s="15"/>
      <c r="I116" s="109"/>
      <c r="J116" s="110"/>
      <c r="K116" s="15"/>
      <c r="L116" s="111"/>
      <c r="M116" s="20"/>
      <c r="N116" s="20"/>
      <c r="O116" s="20"/>
    </row>
    <row r="117" spans="1:35">
      <c r="A117" s="2" t="s">
        <v>405</v>
      </c>
      <c r="B117" s="2"/>
      <c r="C117" s="2"/>
      <c r="D117" s="2"/>
      <c r="E117" s="2"/>
      <c r="F117" s="2"/>
      <c r="G117" s="2"/>
      <c r="H117" s="15"/>
      <c r="I117" s="109"/>
      <c r="J117" s="110"/>
      <c r="K117" s="15"/>
      <c r="L117" s="111"/>
      <c r="M117" s="20"/>
      <c r="N117" s="20"/>
      <c r="O117" s="20"/>
    </row>
    <row r="118" spans="1:35">
      <c r="B118" s="2"/>
      <c r="C118" s="2"/>
      <c r="D118" s="2"/>
      <c r="E118" s="2"/>
      <c r="F118" s="2"/>
      <c r="G118" s="2"/>
      <c r="H118" s="15"/>
      <c r="I118" s="109"/>
      <c r="J118" s="111"/>
      <c r="K118" s="15"/>
      <c r="L118" s="111"/>
      <c r="M118" s="20"/>
      <c r="N118" s="20"/>
      <c r="O118" s="20"/>
    </row>
    <row r="119" spans="1:35">
      <c r="A119" s="3"/>
      <c r="B119" s="3"/>
      <c r="C119" s="3"/>
      <c r="D119" s="3"/>
      <c r="E119" s="3"/>
      <c r="F119" s="3"/>
      <c r="G119" s="3"/>
      <c r="H119" s="15"/>
      <c r="I119" s="15"/>
      <c r="J119" s="15"/>
      <c r="K119" s="15"/>
      <c r="L119" s="15"/>
      <c r="M119" s="20"/>
      <c r="N119" s="20"/>
      <c r="O119" s="20"/>
    </row>
    <row r="120" spans="1:35" ht="18.75">
      <c r="A120" s="101" t="s">
        <v>371</v>
      </c>
      <c r="B120" s="3"/>
      <c r="C120" s="3"/>
      <c r="D120" s="3"/>
      <c r="E120" s="3"/>
      <c r="F120" s="3"/>
      <c r="G120" s="3"/>
      <c r="H120" s="15"/>
      <c r="I120" s="15"/>
      <c r="J120" s="15"/>
      <c r="K120" s="15"/>
      <c r="L120" s="15"/>
      <c r="M120" s="20"/>
      <c r="N120" s="20"/>
      <c r="O120" s="20"/>
    </row>
    <row r="121" spans="1:35" ht="15.75" thickBot="1">
      <c r="K121" s="2"/>
      <c r="L121" s="20"/>
      <c r="M121" s="20"/>
      <c r="N121" s="20"/>
      <c r="O121" s="19"/>
      <c r="Q121" s="20"/>
      <c r="AF121"/>
      <c r="AI121" s="33"/>
    </row>
    <row r="122" spans="1:35" ht="127.5">
      <c r="A122" s="571" t="s">
        <v>269</v>
      </c>
      <c r="B122" s="572" t="s">
        <v>457</v>
      </c>
      <c r="C122" s="573" t="s">
        <v>372</v>
      </c>
      <c r="D122" s="573" t="s">
        <v>345</v>
      </c>
      <c r="E122" s="574" t="s">
        <v>3</v>
      </c>
      <c r="F122" s="575" t="s">
        <v>352</v>
      </c>
      <c r="G122" s="576" t="s">
        <v>373</v>
      </c>
      <c r="H122" s="573" t="s">
        <v>375</v>
      </c>
      <c r="I122" s="573" t="s">
        <v>376</v>
      </c>
      <c r="J122" s="577" t="s">
        <v>377</v>
      </c>
      <c r="K122" s="2"/>
      <c r="L122" s="20"/>
      <c r="M122" s="20"/>
      <c r="N122" s="20"/>
      <c r="O122" s="19"/>
      <c r="Q122" s="20"/>
      <c r="AF122"/>
      <c r="AI122" s="33"/>
    </row>
    <row r="123" spans="1:35">
      <c r="A123" s="861" t="s">
        <v>244</v>
      </c>
      <c r="B123" s="634" t="s">
        <v>44</v>
      </c>
      <c r="C123" s="630">
        <v>1</v>
      </c>
      <c r="D123" s="635">
        <v>30</v>
      </c>
      <c r="E123" s="638">
        <v>241</v>
      </c>
      <c r="F123" s="636">
        <v>7230</v>
      </c>
      <c r="G123" s="641">
        <v>60364</v>
      </c>
      <c r="H123" s="631">
        <v>8.3491009681881057</v>
      </c>
      <c r="I123" s="630">
        <v>3</v>
      </c>
      <c r="J123" s="637">
        <v>5.3491009681881057</v>
      </c>
      <c r="K123" s="2"/>
      <c r="L123" s="20"/>
      <c r="M123" s="20"/>
      <c r="N123" s="20"/>
      <c r="O123" s="19"/>
      <c r="Q123" s="20"/>
      <c r="AF123"/>
      <c r="AI123" s="33"/>
    </row>
    <row r="124" spans="1:35">
      <c r="A124" s="861"/>
      <c r="B124" s="634" t="s">
        <v>429</v>
      </c>
      <c r="C124" s="630">
        <v>2</v>
      </c>
      <c r="D124" s="635">
        <v>60</v>
      </c>
      <c r="E124" s="638">
        <v>369</v>
      </c>
      <c r="F124" s="636">
        <v>22140</v>
      </c>
      <c r="G124" s="641">
        <v>161200</v>
      </c>
      <c r="H124" s="631">
        <v>7.2809394760614277</v>
      </c>
      <c r="I124" s="630">
        <v>3</v>
      </c>
      <c r="J124" s="637">
        <v>4.2809394760614277</v>
      </c>
      <c r="K124" s="2"/>
      <c r="L124" s="20"/>
      <c r="M124" s="20"/>
      <c r="N124" s="20"/>
      <c r="O124" s="19"/>
      <c r="Q124" s="20"/>
      <c r="AF124"/>
      <c r="AI124" s="33"/>
    </row>
    <row r="125" spans="1:35">
      <c r="A125" s="861"/>
      <c r="B125" s="634" t="s">
        <v>39</v>
      </c>
      <c r="C125" s="630">
        <v>2</v>
      </c>
      <c r="D125" s="635">
        <v>60</v>
      </c>
      <c r="E125" s="638">
        <v>195</v>
      </c>
      <c r="F125" s="636">
        <v>11700</v>
      </c>
      <c r="G125" s="641">
        <v>114386</v>
      </c>
      <c r="H125" s="631">
        <v>9.776581196581196</v>
      </c>
      <c r="I125" s="630">
        <v>3</v>
      </c>
      <c r="J125" s="637">
        <v>6.776581196581196</v>
      </c>
      <c r="K125" s="2"/>
      <c r="L125" s="20"/>
      <c r="M125" s="20"/>
      <c r="N125" s="20"/>
      <c r="O125" s="19"/>
      <c r="Q125" s="20"/>
      <c r="AF125"/>
      <c r="AI125" s="33"/>
    </row>
    <row r="126" spans="1:35">
      <c r="A126" s="861"/>
      <c r="B126" s="632" t="s">
        <v>42</v>
      </c>
      <c r="C126" s="630">
        <v>2</v>
      </c>
      <c r="D126" s="635">
        <v>60</v>
      </c>
      <c r="E126" s="638">
        <v>11</v>
      </c>
      <c r="F126" s="636">
        <v>660</v>
      </c>
      <c r="G126" s="638">
        <v>4475</v>
      </c>
      <c r="H126" s="631">
        <v>6.7803030303030303</v>
      </c>
      <c r="I126" s="630">
        <v>3</v>
      </c>
      <c r="J126" s="637">
        <v>3.7803030303030303</v>
      </c>
      <c r="K126" s="2"/>
      <c r="L126" s="20"/>
      <c r="M126" s="20"/>
      <c r="N126" s="20"/>
      <c r="O126" s="19"/>
      <c r="Q126" s="20"/>
      <c r="AF126"/>
      <c r="AI126" s="33"/>
    </row>
    <row r="127" spans="1:35">
      <c r="A127" s="862" t="s">
        <v>246</v>
      </c>
      <c r="B127" s="633" t="s">
        <v>624</v>
      </c>
      <c r="C127" s="629">
        <v>1</v>
      </c>
      <c r="D127" s="628">
        <v>26</v>
      </c>
      <c r="E127" s="639">
        <v>490</v>
      </c>
      <c r="F127" s="627">
        <f t="shared" ref="F127:F142" si="2">C127*D127*E127</f>
        <v>12740</v>
      </c>
      <c r="G127" s="639">
        <v>43743</v>
      </c>
      <c r="H127" s="626">
        <f t="shared" ref="H127:H142" si="3">G127/F127</f>
        <v>3.4335164835164833</v>
      </c>
      <c r="I127" s="629">
        <v>3</v>
      </c>
      <c r="J127" s="625">
        <f t="shared" ref="J127:J142" si="4">H127-I127</f>
        <v>0.43351648351648331</v>
      </c>
      <c r="K127" s="2"/>
      <c r="L127" s="20"/>
      <c r="M127" s="20"/>
      <c r="N127" s="20"/>
      <c r="O127" s="19"/>
      <c r="Q127" s="20"/>
      <c r="AF127"/>
      <c r="AI127" s="33"/>
    </row>
    <row r="128" spans="1:35">
      <c r="A128" s="862"/>
      <c r="B128" s="455" t="s">
        <v>625</v>
      </c>
      <c r="C128" s="624">
        <v>1</v>
      </c>
      <c r="D128" s="623">
        <v>26</v>
      </c>
      <c r="E128" s="640">
        <v>163</v>
      </c>
      <c r="F128" s="599">
        <f t="shared" si="2"/>
        <v>4238</v>
      </c>
      <c r="G128" s="598">
        <v>51010</v>
      </c>
      <c r="H128" s="600">
        <f t="shared" si="3"/>
        <v>12.036337895233601</v>
      </c>
      <c r="I128" s="624">
        <v>3</v>
      </c>
      <c r="J128" s="601">
        <f t="shared" si="4"/>
        <v>9.0363378952336006</v>
      </c>
      <c r="K128" s="2"/>
      <c r="L128" s="20"/>
      <c r="M128" s="20"/>
      <c r="N128" s="20"/>
      <c r="O128" s="19"/>
      <c r="Q128" s="20"/>
      <c r="AF128"/>
      <c r="AI128" s="33"/>
    </row>
    <row r="129" spans="1:35">
      <c r="A129" s="862"/>
      <c r="B129" s="455" t="s">
        <v>626</v>
      </c>
      <c r="C129" s="624">
        <v>3</v>
      </c>
      <c r="D129" s="623">
        <v>30</v>
      </c>
      <c r="E129" s="640">
        <v>84</v>
      </c>
      <c r="F129" s="599">
        <f t="shared" si="2"/>
        <v>7560</v>
      </c>
      <c r="G129" s="598">
        <v>61445</v>
      </c>
      <c r="H129" s="600">
        <f t="shared" si="3"/>
        <v>8.1276455026455032</v>
      </c>
      <c r="I129" s="629">
        <v>3</v>
      </c>
      <c r="J129" s="601">
        <f t="shared" si="4"/>
        <v>5.1276455026455032</v>
      </c>
      <c r="K129" s="2"/>
      <c r="L129" s="20"/>
      <c r="M129" s="20"/>
      <c r="N129" s="20"/>
      <c r="O129" s="19"/>
      <c r="Q129" s="20"/>
      <c r="AF129"/>
      <c r="AI129" s="33"/>
    </row>
    <row r="130" spans="1:35">
      <c r="A130" s="862"/>
      <c r="B130" s="455" t="s">
        <v>627</v>
      </c>
      <c r="C130" s="624">
        <v>3</v>
      </c>
      <c r="D130" s="623">
        <v>30</v>
      </c>
      <c r="E130" s="598">
        <v>1009</v>
      </c>
      <c r="F130" s="599">
        <f t="shared" si="2"/>
        <v>90810</v>
      </c>
      <c r="G130" s="598">
        <v>255914</v>
      </c>
      <c r="H130" s="600">
        <f t="shared" si="3"/>
        <v>2.8181257570752121</v>
      </c>
      <c r="I130" s="624">
        <v>3</v>
      </c>
      <c r="J130" s="601">
        <f t="shared" si="4"/>
        <v>-0.18187424292478793</v>
      </c>
      <c r="K130" s="2"/>
      <c r="L130" s="20"/>
      <c r="M130" s="20"/>
      <c r="N130" s="20"/>
      <c r="O130" s="19"/>
      <c r="Q130" s="20"/>
      <c r="AF130"/>
      <c r="AI130" s="33"/>
    </row>
    <row r="131" spans="1:35">
      <c r="A131" s="862"/>
      <c r="B131" s="455" t="s">
        <v>628</v>
      </c>
      <c r="C131" s="592">
        <v>4</v>
      </c>
      <c r="D131" s="597">
        <v>30</v>
      </c>
      <c r="E131" s="596">
        <v>280</v>
      </c>
      <c r="F131" s="593">
        <f t="shared" si="2"/>
        <v>33600</v>
      </c>
      <c r="G131" s="596">
        <v>503131</v>
      </c>
      <c r="H131" s="594">
        <f t="shared" si="3"/>
        <v>14.974136904761904</v>
      </c>
      <c r="I131" s="629">
        <v>3</v>
      </c>
      <c r="J131" s="595">
        <f t="shared" si="4"/>
        <v>11.974136904761904</v>
      </c>
      <c r="K131" s="2"/>
      <c r="L131" s="20"/>
      <c r="M131" s="20"/>
      <c r="N131" s="20"/>
      <c r="O131" s="19"/>
      <c r="Q131" s="20"/>
      <c r="AF131"/>
      <c r="AI131" s="33"/>
    </row>
    <row r="132" spans="1:35">
      <c r="A132" s="862"/>
      <c r="B132" s="455" t="s">
        <v>629</v>
      </c>
      <c r="C132" s="592">
        <v>2</v>
      </c>
      <c r="D132" s="597">
        <v>30</v>
      </c>
      <c r="E132" s="596">
        <v>80</v>
      </c>
      <c r="F132" s="593">
        <f t="shared" si="2"/>
        <v>4800</v>
      </c>
      <c r="G132" s="596">
        <v>71702</v>
      </c>
      <c r="H132" s="594">
        <f t="shared" si="3"/>
        <v>14.937916666666666</v>
      </c>
      <c r="I132" s="624">
        <v>3</v>
      </c>
      <c r="J132" s="595">
        <f t="shared" si="4"/>
        <v>11.937916666666666</v>
      </c>
      <c r="K132" s="2"/>
      <c r="L132" s="20"/>
      <c r="M132" s="20"/>
      <c r="N132" s="20"/>
      <c r="O132" s="19"/>
      <c r="Q132" s="20"/>
      <c r="AF132"/>
      <c r="AI132" s="33"/>
    </row>
    <row r="133" spans="1:35">
      <c r="A133" s="862"/>
      <c r="B133" s="455" t="s">
        <v>630</v>
      </c>
      <c r="C133" s="592">
        <v>4</v>
      </c>
      <c r="D133" s="597">
        <v>30</v>
      </c>
      <c r="E133" s="596">
        <v>1064</v>
      </c>
      <c r="F133" s="593">
        <f t="shared" si="2"/>
        <v>127680</v>
      </c>
      <c r="G133" s="596">
        <v>731224</v>
      </c>
      <c r="H133" s="594">
        <f t="shared" si="3"/>
        <v>5.7270050125313281</v>
      </c>
      <c r="I133" s="629">
        <v>3</v>
      </c>
      <c r="J133" s="595">
        <f t="shared" si="4"/>
        <v>2.7270050125313281</v>
      </c>
      <c r="K133" s="2"/>
      <c r="L133" s="20"/>
      <c r="M133" s="20"/>
      <c r="N133" s="20"/>
      <c r="O133" s="19"/>
      <c r="Q133" s="20"/>
      <c r="AF133"/>
      <c r="AI133" s="33"/>
    </row>
    <row r="134" spans="1:35">
      <c r="A134" s="862"/>
      <c r="B134" s="455" t="s">
        <v>631</v>
      </c>
      <c r="C134" s="592">
        <v>1</v>
      </c>
      <c r="D134" s="597">
        <v>30</v>
      </c>
      <c r="E134" s="596">
        <v>76</v>
      </c>
      <c r="F134" s="593">
        <f t="shared" si="2"/>
        <v>2280</v>
      </c>
      <c r="G134" s="596">
        <v>27688</v>
      </c>
      <c r="H134" s="594">
        <f t="shared" si="3"/>
        <v>12.143859649122806</v>
      </c>
      <c r="I134" s="624">
        <v>3</v>
      </c>
      <c r="J134" s="595">
        <f t="shared" si="4"/>
        <v>9.1438596491228061</v>
      </c>
      <c r="K134" s="2"/>
      <c r="L134" s="20"/>
      <c r="M134" s="20"/>
      <c r="N134" s="20"/>
      <c r="O134" s="19"/>
      <c r="Q134" s="20"/>
      <c r="AF134"/>
      <c r="AI134" s="33"/>
    </row>
    <row r="135" spans="1:35">
      <c r="A135" s="862"/>
      <c r="B135" s="456" t="s">
        <v>632</v>
      </c>
      <c r="C135" s="592">
        <v>2</v>
      </c>
      <c r="D135" s="597">
        <v>30</v>
      </c>
      <c r="E135" s="596">
        <v>910</v>
      </c>
      <c r="F135" s="593">
        <f t="shared" si="2"/>
        <v>54600</v>
      </c>
      <c r="G135" s="596">
        <v>313800</v>
      </c>
      <c r="H135" s="594">
        <f t="shared" si="3"/>
        <v>5.7472527472527473</v>
      </c>
      <c r="I135" s="629">
        <v>3</v>
      </c>
      <c r="J135" s="595">
        <f t="shared" si="4"/>
        <v>2.7472527472527473</v>
      </c>
      <c r="K135" s="2"/>
      <c r="L135" s="20"/>
      <c r="M135" s="20"/>
      <c r="N135" s="20"/>
      <c r="O135" s="19"/>
      <c r="Q135" s="20"/>
      <c r="AF135"/>
      <c r="AI135" s="33"/>
    </row>
    <row r="136" spans="1:35">
      <c r="A136" s="862"/>
      <c r="B136" s="456" t="s">
        <v>633</v>
      </c>
      <c r="C136" s="592">
        <v>3</v>
      </c>
      <c r="D136" s="597">
        <v>30</v>
      </c>
      <c r="E136" s="598">
        <v>1057</v>
      </c>
      <c r="F136" s="599">
        <f t="shared" si="2"/>
        <v>95130</v>
      </c>
      <c r="G136" s="598">
        <v>1389879</v>
      </c>
      <c r="H136" s="600">
        <f t="shared" si="3"/>
        <v>14.61031220435194</v>
      </c>
      <c r="I136" s="624">
        <v>3</v>
      </c>
      <c r="J136" s="601">
        <f t="shared" si="4"/>
        <v>11.61031220435194</v>
      </c>
      <c r="K136" s="2"/>
      <c r="L136" s="20"/>
      <c r="M136" s="20"/>
      <c r="N136" s="20"/>
      <c r="O136" s="19"/>
      <c r="Q136" s="20"/>
      <c r="AF136"/>
      <c r="AI136" s="33"/>
    </row>
    <row r="137" spans="1:35">
      <c r="A137" s="862"/>
      <c r="B137" s="454" t="s">
        <v>634</v>
      </c>
      <c r="C137" s="592">
        <v>4</v>
      </c>
      <c r="D137" s="597">
        <v>30</v>
      </c>
      <c r="E137" s="602">
        <v>144</v>
      </c>
      <c r="F137" s="599">
        <f t="shared" si="2"/>
        <v>17280</v>
      </c>
      <c r="G137" s="602">
        <v>127930</v>
      </c>
      <c r="H137" s="600">
        <f t="shared" si="3"/>
        <v>7.4033564814814818</v>
      </c>
      <c r="I137" s="629">
        <v>3</v>
      </c>
      <c r="J137" s="601">
        <f t="shared" si="4"/>
        <v>4.4033564814814818</v>
      </c>
      <c r="K137" s="2"/>
      <c r="L137" s="20"/>
      <c r="M137" s="20"/>
      <c r="N137" s="20"/>
      <c r="O137" s="19"/>
      <c r="Q137" s="20"/>
      <c r="AF137"/>
      <c r="AI137" s="33"/>
    </row>
    <row r="138" spans="1:35">
      <c r="A138" s="863"/>
      <c r="B138" s="603" t="s">
        <v>635</v>
      </c>
      <c r="C138" s="604">
        <v>5</v>
      </c>
      <c r="D138" s="597">
        <v>30</v>
      </c>
      <c r="E138" s="605">
        <v>974</v>
      </c>
      <c r="F138" s="606">
        <f t="shared" si="2"/>
        <v>146100</v>
      </c>
      <c r="G138" s="605">
        <v>2080043</v>
      </c>
      <c r="H138" s="600">
        <f t="shared" si="3"/>
        <v>14.237118412046543</v>
      </c>
      <c r="I138" s="624">
        <v>3</v>
      </c>
      <c r="J138" s="601">
        <f t="shared" si="4"/>
        <v>11.237118412046543</v>
      </c>
      <c r="K138" s="2"/>
      <c r="L138" s="20"/>
      <c r="M138" s="20"/>
      <c r="N138" s="20"/>
      <c r="O138" s="19"/>
      <c r="Q138" s="20"/>
      <c r="AF138"/>
      <c r="AI138" s="33"/>
    </row>
    <row r="139" spans="1:35">
      <c r="A139" s="863"/>
      <c r="B139" s="603" t="s">
        <v>636</v>
      </c>
      <c r="C139" s="604">
        <v>2</v>
      </c>
      <c r="D139" s="597">
        <v>30</v>
      </c>
      <c r="E139" s="605">
        <v>0</v>
      </c>
      <c r="F139" s="606">
        <f t="shared" si="2"/>
        <v>0</v>
      </c>
      <c r="G139" s="605">
        <v>38600</v>
      </c>
      <c r="H139" s="600" t="e">
        <f t="shared" si="3"/>
        <v>#DIV/0!</v>
      </c>
      <c r="I139" s="629">
        <v>3</v>
      </c>
      <c r="J139" s="601" t="e">
        <f t="shared" si="4"/>
        <v>#DIV/0!</v>
      </c>
      <c r="K139" s="2"/>
      <c r="L139" s="20"/>
      <c r="M139" s="20"/>
      <c r="N139" s="20"/>
      <c r="O139" s="19"/>
      <c r="Q139" s="20"/>
      <c r="AF139"/>
      <c r="AI139" s="33"/>
    </row>
    <row r="140" spans="1:35">
      <c r="A140" s="863"/>
      <c r="B140" s="603" t="s">
        <v>637</v>
      </c>
      <c r="C140" s="604">
        <v>4</v>
      </c>
      <c r="D140" s="597">
        <v>30</v>
      </c>
      <c r="E140" s="605">
        <v>0</v>
      </c>
      <c r="F140" s="606">
        <f t="shared" si="2"/>
        <v>0</v>
      </c>
      <c r="G140" s="605">
        <v>4830</v>
      </c>
      <c r="H140" s="600" t="e">
        <f t="shared" si="3"/>
        <v>#DIV/0!</v>
      </c>
      <c r="I140" s="624">
        <v>3</v>
      </c>
      <c r="J140" s="601" t="e">
        <f t="shared" si="4"/>
        <v>#DIV/0!</v>
      </c>
      <c r="K140" s="2"/>
      <c r="L140" s="20"/>
      <c r="M140" s="20"/>
      <c r="N140" s="20"/>
      <c r="O140" s="19"/>
      <c r="Q140" s="20"/>
      <c r="AF140"/>
      <c r="AI140" s="33"/>
    </row>
    <row r="141" spans="1:35">
      <c r="A141" s="863"/>
      <c r="B141" s="603" t="s">
        <v>638</v>
      </c>
      <c r="C141" s="604">
        <v>1</v>
      </c>
      <c r="D141" s="597">
        <v>30</v>
      </c>
      <c r="E141" s="605">
        <v>0</v>
      </c>
      <c r="F141" s="606">
        <f t="shared" si="2"/>
        <v>0</v>
      </c>
      <c r="G141" s="605">
        <v>3960</v>
      </c>
      <c r="H141" s="600" t="e">
        <f t="shared" si="3"/>
        <v>#DIV/0!</v>
      </c>
      <c r="I141" s="629">
        <v>3</v>
      </c>
      <c r="J141" s="601" t="e">
        <f t="shared" si="4"/>
        <v>#DIV/0!</v>
      </c>
      <c r="K141" s="2"/>
      <c r="L141" s="20"/>
      <c r="M141" s="20"/>
      <c r="N141" s="20"/>
      <c r="O141" s="19"/>
      <c r="Q141" s="20"/>
      <c r="AF141"/>
      <c r="AI141" s="33"/>
    </row>
    <row r="142" spans="1:35" ht="15.75" thickBot="1">
      <c r="A142" s="864"/>
      <c r="B142" s="607" t="s">
        <v>639</v>
      </c>
      <c r="C142" s="608">
        <v>1</v>
      </c>
      <c r="D142" s="609">
        <v>26</v>
      </c>
      <c r="E142" s="610">
        <v>0</v>
      </c>
      <c r="F142" s="611">
        <f t="shared" si="2"/>
        <v>0</v>
      </c>
      <c r="G142" s="610">
        <v>3948</v>
      </c>
      <c r="H142" s="612" t="e">
        <f t="shared" si="3"/>
        <v>#DIV/0!</v>
      </c>
      <c r="I142" s="613">
        <v>3</v>
      </c>
      <c r="J142" s="614" t="e">
        <f t="shared" si="4"/>
        <v>#DIV/0!</v>
      </c>
      <c r="K142" s="2"/>
      <c r="L142" s="20"/>
      <c r="M142" s="20"/>
      <c r="N142" s="20"/>
      <c r="O142" s="19"/>
      <c r="Q142" s="20"/>
      <c r="AF142"/>
      <c r="AI142" s="33"/>
    </row>
    <row r="143" spans="1:35">
      <c r="K143" s="2"/>
      <c r="L143" s="20"/>
      <c r="M143" s="20"/>
      <c r="N143" s="20"/>
      <c r="O143" s="19"/>
      <c r="Q143" s="20"/>
      <c r="AF143"/>
      <c r="AI143" s="33"/>
    </row>
    <row r="144" spans="1:35">
      <c r="K144" s="2"/>
      <c r="L144" s="20"/>
      <c r="M144" s="20"/>
      <c r="N144" s="20"/>
      <c r="O144" s="19"/>
      <c r="AF144"/>
      <c r="AI144" s="33"/>
    </row>
    <row r="145" spans="1:35">
      <c r="K145" s="2"/>
      <c r="L145" s="20"/>
      <c r="M145" s="20"/>
      <c r="N145" s="20"/>
      <c r="O145" s="19"/>
      <c r="Q145" s="20"/>
      <c r="AF145"/>
      <c r="AI145" s="33"/>
    </row>
    <row r="146" spans="1:35">
      <c r="K146" s="2"/>
      <c r="L146" s="20"/>
      <c r="M146" s="20"/>
      <c r="N146" s="20"/>
      <c r="O146" s="19"/>
      <c r="Q146" s="20"/>
      <c r="AF146"/>
      <c r="AI146" s="33"/>
    </row>
    <row r="147" spans="1:35">
      <c r="A147" s="3"/>
      <c r="B147" s="15"/>
      <c r="C147" s="15"/>
      <c r="D147" s="15"/>
      <c r="E147" s="15"/>
      <c r="F147" s="2"/>
      <c r="G147" s="2"/>
      <c r="H147" s="2"/>
      <c r="I147" s="15"/>
      <c r="J147" s="2"/>
      <c r="K147" s="15"/>
      <c r="L147" s="15"/>
      <c r="M147" s="20"/>
      <c r="N147" s="20"/>
      <c r="O147" s="20"/>
      <c r="P147" s="19"/>
    </row>
    <row r="148" spans="1:35" ht="15.75" thickBot="1">
      <c r="A148" s="3"/>
      <c r="B148" s="3"/>
      <c r="C148" s="3"/>
      <c r="D148" s="3"/>
      <c r="E148" s="3"/>
      <c r="F148" s="2"/>
      <c r="G148" s="2"/>
      <c r="H148" s="2" t="str">
        <f>IF(AND(F148&gt;0,G148&gt;0),G148/F148,"")</f>
        <v/>
      </c>
      <c r="I148" s="3"/>
      <c r="J148" s="3"/>
      <c r="K148" s="2"/>
      <c r="L148" s="2"/>
      <c r="M148" s="20"/>
      <c r="N148" s="20"/>
      <c r="O148" s="20"/>
      <c r="P148" s="19"/>
    </row>
    <row r="149" spans="1:35" ht="19.5" thickBot="1">
      <c r="A149" s="215" t="s">
        <v>580</v>
      </c>
      <c r="B149" s="112"/>
      <c r="C149" s="112"/>
      <c r="D149" s="113"/>
      <c r="E149" s="113"/>
      <c r="F149" s="113"/>
      <c r="G149" s="225"/>
      <c r="H149" s="216"/>
      <c r="I149" s="283"/>
      <c r="J149" s="487" t="s">
        <v>353</v>
      </c>
      <c r="K149" s="488"/>
      <c r="L149" s="489"/>
      <c r="M149" s="490"/>
      <c r="N149" s="489"/>
      <c r="O149" s="491"/>
      <c r="P149" s="33"/>
    </row>
    <row r="150" spans="1:35" ht="15.75" thickBot="1">
      <c r="A150" s="3"/>
      <c r="B150" s="3"/>
      <c r="C150" s="3"/>
      <c r="D150" s="3"/>
      <c r="E150" s="3"/>
      <c r="F150" s="3"/>
      <c r="G150" s="3"/>
      <c r="H150" s="3"/>
      <c r="I150" s="3"/>
      <c r="J150" s="3"/>
      <c r="K150" s="3"/>
      <c r="L150" s="3"/>
      <c r="M150"/>
      <c r="N150"/>
      <c r="O150" s="33"/>
      <c r="P150" s="33"/>
    </row>
    <row r="151" spans="1:35" ht="25.5">
      <c r="A151" s="799" t="s">
        <v>378</v>
      </c>
      <c r="B151" s="800"/>
      <c r="C151" s="801"/>
      <c r="D151" s="275" t="s">
        <v>270</v>
      </c>
      <c r="E151" s="347" t="s">
        <v>334</v>
      </c>
      <c r="F151" s="220"/>
      <c r="G151" s="314" t="s">
        <v>55</v>
      </c>
      <c r="H151" s="314" t="s">
        <v>56</v>
      </c>
      <c r="I151" s="314" t="s">
        <v>57</v>
      </c>
      <c r="J151" s="314" t="s">
        <v>58</v>
      </c>
      <c r="K151" s="314" t="s">
        <v>65</v>
      </c>
      <c r="L151" s="314" t="s">
        <v>66</v>
      </c>
      <c r="M151" s="314" t="s">
        <v>67</v>
      </c>
      <c r="N151" s="314" t="s">
        <v>68</v>
      </c>
      <c r="O151" s="314" t="s">
        <v>69</v>
      </c>
      <c r="P151" s="314" t="s">
        <v>70</v>
      </c>
      <c r="Q151" s="314" t="s">
        <v>71</v>
      </c>
      <c r="R151" s="61"/>
    </row>
    <row r="152" spans="1:35" ht="39.75" customHeight="1">
      <c r="A152" s="802" t="s">
        <v>545</v>
      </c>
      <c r="B152" s="803"/>
      <c r="C152" s="804"/>
      <c r="D152" s="798" t="s">
        <v>546</v>
      </c>
      <c r="E152" s="789" t="s">
        <v>547</v>
      </c>
      <c r="F152" s="492" t="s">
        <v>379</v>
      </c>
      <c r="G152" s="495">
        <v>13750</v>
      </c>
      <c r="H152" s="495"/>
      <c r="I152" s="496"/>
      <c r="J152" s="493"/>
      <c r="K152" s="493"/>
      <c r="L152" s="493"/>
      <c r="M152" s="493"/>
      <c r="N152" s="494"/>
      <c r="O152" s="495"/>
      <c r="P152" s="495"/>
      <c r="Q152" s="496"/>
      <c r="R152" s="61"/>
    </row>
    <row r="153" spans="1:35" ht="40.5" customHeight="1">
      <c r="A153" s="805"/>
      <c r="B153" s="806"/>
      <c r="C153" s="807"/>
      <c r="D153" s="798"/>
      <c r="E153" s="789"/>
      <c r="F153" s="492" t="s">
        <v>661</v>
      </c>
      <c r="G153" s="495">
        <v>14682</v>
      </c>
      <c r="H153" s="495"/>
      <c r="I153" s="496"/>
      <c r="J153" s="493"/>
      <c r="K153" s="493"/>
      <c r="L153" s="493"/>
      <c r="M153" s="493"/>
      <c r="N153" s="494"/>
      <c r="O153" s="495"/>
      <c r="P153" s="495"/>
      <c r="Q153" s="496"/>
      <c r="R153" s="61"/>
    </row>
    <row r="154" spans="1:35" ht="42" customHeight="1">
      <c r="A154" s="790" t="s">
        <v>548</v>
      </c>
      <c r="B154" s="791"/>
      <c r="C154" s="792"/>
      <c r="D154" s="793" t="s">
        <v>546</v>
      </c>
      <c r="E154" s="794" t="s">
        <v>547</v>
      </c>
      <c r="F154" s="497" t="s">
        <v>379</v>
      </c>
      <c r="G154" s="501">
        <v>2700</v>
      </c>
      <c r="H154" s="501"/>
      <c r="I154" s="502"/>
      <c r="J154" s="499"/>
      <c r="K154" s="499"/>
      <c r="L154" s="499"/>
      <c r="M154" s="499"/>
      <c r="N154" s="500"/>
      <c r="O154" s="501"/>
      <c r="P154" s="501"/>
      <c r="Q154" s="502"/>
      <c r="R154" s="61"/>
    </row>
    <row r="155" spans="1:35" ht="48" customHeight="1">
      <c r="A155" s="790"/>
      <c r="B155" s="791"/>
      <c r="C155" s="792"/>
      <c r="D155" s="793"/>
      <c r="E155" s="794"/>
      <c r="F155" s="497" t="s">
        <v>670</v>
      </c>
      <c r="G155" s="501">
        <v>2668</v>
      </c>
      <c r="H155" s="501"/>
      <c r="I155" s="502"/>
      <c r="J155" s="500"/>
      <c r="K155" s="500"/>
      <c r="L155" s="500"/>
      <c r="M155" s="500"/>
      <c r="N155" s="500"/>
      <c r="O155" s="501"/>
      <c r="P155" s="501"/>
      <c r="Q155" s="502"/>
      <c r="R155" s="61"/>
    </row>
    <row r="156" spans="1:35" ht="42" customHeight="1">
      <c r="A156" s="805" t="s">
        <v>495</v>
      </c>
      <c r="B156" s="806"/>
      <c r="C156" s="807"/>
      <c r="D156" s="798" t="s">
        <v>546</v>
      </c>
      <c r="E156" s="789" t="s">
        <v>547</v>
      </c>
      <c r="F156" s="492" t="s">
        <v>379</v>
      </c>
      <c r="G156" s="495">
        <v>1410</v>
      </c>
      <c r="H156" s="495"/>
      <c r="I156" s="496"/>
      <c r="J156" s="493"/>
      <c r="K156" s="503"/>
      <c r="L156" s="493"/>
      <c r="M156" s="493"/>
      <c r="N156" s="494"/>
      <c r="O156" s="495"/>
      <c r="P156" s="495"/>
      <c r="Q156" s="496"/>
      <c r="R156" s="61"/>
    </row>
    <row r="157" spans="1:35" ht="38.25" customHeight="1">
      <c r="A157" s="805"/>
      <c r="B157" s="806"/>
      <c r="C157" s="807"/>
      <c r="D157" s="798"/>
      <c r="E157" s="789"/>
      <c r="F157" s="492" t="s">
        <v>550</v>
      </c>
      <c r="G157" s="495">
        <v>2514</v>
      </c>
      <c r="H157" s="495"/>
      <c r="I157" s="496"/>
      <c r="J157" s="493"/>
      <c r="K157" s="503"/>
      <c r="L157" s="493"/>
      <c r="M157" s="493"/>
      <c r="N157" s="494"/>
      <c r="O157" s="495"/>
      <c r="P157" s="495"/>
      <c r="Q157" s="496"/>
      <c r="R157" s="61"/>
    </row>
    <row r="158" spans="1:35" ht="39.75" customHeight="1">
      <c r="A158" s="790" t="s">
        <v>502</v>
      </c>
      <c r="B158" s="791"/>
      <c r="C158" s="792"/>
      <c r="D158" s="793" t="s">
        <v>546</v>
      </c>
      <c r="E158" s="794" t="s">
        <v>547</v>
      </c>
      <c r="F158" s="497" t="s">
        <v>379</v>
      </c>
      <c r="G158" s="506" t="s">
        <v>551</v>
      </c>
      <c r="H158" s="506"/>
      <c r="I158" s="506"/>
      <c r="J158" s="504"/>
      <c r="K158" s="505"/>
      <c r="L158" s="504"/>
      <c r="M158" s="505"/>
      <c r="N158" s="505"/>
      <c r="O158" s="505"/>
      <c r="P158" s="506"/>
      <c r="Q158" s="507"/>
      <c r="R158" s="61"/>
    </row>
    <row r="159" spans="1:35" ht="39.75" customHeight="1">
      <c r="A159" s="790"/>
      <c r="B159" s="791"/>
      <c r="C159" s="792"/>
      <c r="D159" s="793"/>
      <c r="E159" s="794"/>
      <c r="F159" s="497" t="s">
        <v>662</v>
      </c>
      <c r="G159" s="506" t="s">
        <v>552</v>
      </c>
      <c r="H159" s="506"/>
      <c r="I159" s="506"/>
      <c r="J159" s="504"/>
      <c r="K159" s="505"/>
      <c r="L159" s="504"/>
      <c r="M159" s="504"/>
      <c r="N159" s="505"/>
      <c r="O159" s="505"/>
      <c r="P159" s="506"/>
      <c r="Q159" s="507"/>
      <c r="R159" s="61"/>
    </row>
    <row r="160" spans="1:35" ht="39.75" customHeight="1">
      <c r="A160" s="795" t="s">
        <v>507</v>
      </c>
      <c r="B160" s="796"/>
      <c r="C160" s="797"/>
      <c r="D160" s="798" t="s">
        <v>546</v>
      </c>
      <c r="E160" s="789" t="s">
        <v>547</v>
      </c>
      <c r="F160" s="492" t="s">
        <v>379</v>
      </c>
      <c r="G160" s="510" t="s">
        <v>553</v>
      </c>
      <c r="H160" s="510"/>
      <c r="I160" s="510"/>
      <c r="J160" s="508"/>
      <c r="K160" s="508"/>
      <c r="L160" s="508"/>
      <c r="M160" s="508"/>
      <c r="N160" s="509"/>
      <c r="O160" s="510"/>
      <c r="P160" s="510"/>
      <c r="Q160" s="511"/>
      <c r="R160" s="61"/>
    </row>
    <row r="161" spans="1:34" ht="35.25" customHeight="1">
      <c r="A161" s="795"/>
      <c r="B161" s="796"/>
      <c r="C161" s="797"/>
      <c r="D161" s="798"/>
      <c r="E161" s="789"/>
      <c r="F161" s="492" t="s">
        <v>570</v>
      </c>
      <c r="G161" s="510" t="s">
        <v>554</v>
      </c>
      <c r="H161" s="510"/>
      <c r="I161" s="510"/>
      <c r="J161" s="508"/>
      <c r="K161" s="508"/>
      <c r="L161" s="508"/>
      <c r="M161" s="508"/>
      <c r="N161" s="509"/>
      <c r="O161" s="510"/>
      <c r="P161" s="510"/>
      <c r="Q161" s="511"/>
      <c r="R161" s="61"/>
    </row>
    <row r="162" spans="1:34" ht="39" customHeight="1">
      <c r="A162" s="790" t="s">
        <v>510</v>
      </c>
      <c r="B162" s="791"/>
      <c r="C162" s="792"/>
      <c r="D162" s="793" t="s">
        <v>546</v>
      </c>
      <c r="E162" s="794" t="s">
        <v>547</v>
      </c>
      <c r="F162" s="497" t="s">
        <v>379</v>
      </c>
      <c r="G162" s="506" t="s">
        <v>555</v>
      </c>
      <c r="H162" s="506"/>
      <c r="I162" s="506"/>
      <c r="J162" s="504"/>
      <c r="K162" s="504"/>
      <c r="L162" s="504"/>
      <c r="M162" s="504"/>
      <c r="N162" s="504"/>
      <c r="O162" s="506"/>
      <c r="P162" s="506"/>
      <c r="Q162" s="512"/>
      <c r="R162" s="61"/>
    </row>
    <row r="163" spans="1:34" ht="43.5" customHeight="1">
      <c r="A163" s="790"/>
      <c r="B163" s="791"/>
      <c r="C163" s="792"/>
      <c r="D163" s="793"/>
      <c r="E163" s="794"/>
      <c r="F163" s="497" t="s">
        <v>578</v>
      </c>
      <c r="G163" s="506" t="s">
        <v>556</v>
      </c>
      <c r="H163" s="506"/>
      <c r="I163" s="506"/>
      <c r="J163" s="498"/>
      <c r="K163" s="498"/>
      <c r="L163" s="498"/>
      <c r="M163" s="498"/>
      <c r="N163" s="504"/>
      <c r="O163" s="506"/>
      <c r="P163" s="506"/>
      <c r="Q163" s="512"/>
      <c r="R163" s="61"/>
    </row>
    <row r="164" spans="1:34" ht="40.5" customHeight="1">
      <c r="A164" s="795" t="s">
        <v>516</v>
      </c>
      <c r="B164" s="796"/>
      <c r="C164" s="797"/>
      <c r="D164" s="798" t="s">
        <v>557</v>
      </c>
      <c r="E164" s="789" t="s">
        <v>547</v>
      </c>
      <c r="F164" s="492" t="s">
        <v>379</v>
      </c>
      <c r="G164" s="510" t="s">
        <v>558</v>
      </c>
      <c r="H164" s="510"/>
      <c r="I164" s="510"/>
      <c r="J164" s="508"/>
      <c r="K164" s="508"/>
      <c r="L164" s="508"/>
      <c r="M164" s="508"/>
      <c r="N164" s="509"/>
      <c r="O164" s="510"/>
      <c r="P164" s="510"/>
      <c r="Q164" s="511"/>
      <c r="R164" s="61"/>
    </row>
    <row r="165" spans="1:34" ht="36.75" customHeight="1">
      <c r="A165" s="795"/>
      <c r="B165" s="796"/>
      <c r="C165" s="797"/>
      <c r="D165" s="798"/>
      <c r="E165" s="789"/>
      <c r="F165" s="492" t="s">
        <v>663</v>
      </c>
      <c r="G165" s="510" t="s">
        <v>559</v>
      </c>
      <c r="H165" s="510"/>
      <c r="I165" s="510"/>
      <c r="J165" s="508"/>
      <c r="K165" s="508"/>
      <c r="L165" s="508"/>
      <c r="M165" s="508"/>
      <c r="N165" s="509"/>
      <c r="O165" s="510"/>
      <c r="P165" s="510"/>
      <c r="Q165" s="508"/>
      <c r="R165" s="61"/>
    </row>
    <row r="166" spans="1:34" ht="36" customHeight="1">
      <c r="A166" s="790" t="s">
        <v>504</v>
      </c>
      <c r="B166" s="791"/>
      <c r="C166" s="792"/>
      <c r="D166" s="793" t="s">
        <v>557</v>
      </c>
      <c r="E166" s="794" t="s">
        <v>547</v>
      </c>
      <c r="F166" s="497" t="s">
        <v>379</v>
      </c>
      <c r="G166" s="506" t="s">
        <v>560</v>
      </c>
      <c r="H166" s="506"/>
      <c r="I166" s="506"/>
      <c r="J166" s="504"/>
      <c r="K166" s="498"/>
      <c r="L166" s="504"/>
      <c r="M166" s="498"/>
      <c r="N166" s="504"/>
      <c r="O166" s="506"/>
      <c r="P166" s="506"/>
      <c r="Q166" s="498"/>
      <c r="R166" s="61"/>
    </row>
    <row r="167" spans="1:34" ht="35.25" customHeight="1">
      <c r="A167" s="790"/>
      <c r="B167" s="791"/>
      <c r="C167" s="792"/>
      <c r="D167" s="793"/>
      <c r="E167" s="794"/>
      <c r="F167" s="497" t="s">
        <v>574</v>
      </c>
      <c r="G167" s="506" t="s">
        <v>561</v>
      </c>
      <c r="H167" s="506"/>
      <c r="I167" s="506"/>
      <c r="J167" s="504"/>
      <c r="K167" s="504"/>
      <c r="L167" s="504"/>
      <c r="M167" s="504"/>
      <c r="N167" s="504"/>
      <c r="O167" s="506"/>
      <c r="P167" s="506"/>
      <c r="Q167" s="504"/>
      <c r="R167" s="61"/>
    </row>
    <row r="168" spans="1:34" ht="36.75" customHeight="1">
      <c r="A168" s="795" t="s">
        <v>513</v>
      </c>
      <c r="B168" s="796"/>
      <c r="C168" s="797"/>
      <c r="D168" s="798" t="s">
        <v>557</v>
      </c>
      <c r="E168" s="798" t="s">
        <v>547</v>
      </c>
      <c r="F168" s="492" t="s">
        <v>379</v>
      </c>
      <c r="G168" s="510" t="s">
        <v>562</v>
      </c>
      <c r="H168" s="510"/>
      <c r="I168" s="510"/>
      <c r="J168" s="508"/>
      <c r="K168" s="508"/>
      <c r="L168" s="508"/>
      <c r="M168" s="508"/>
      <c r="N168" s="509"/>
      <c r="O168" s="510"/>
      <c r="P168" s="510"/>
      <c r="Q168" s="508"/>
      <c r="R168" s="61"/>
    </row>
    <row r="169" spans="1:34" ht="38.25" customHeight="1">
      <c r="A169" s="795"/>
      <c r="B169" s="796"/>
      <c r="C169" s="797"/>
      <c r="D169" s="798"/>
      <c r="E169" s="798"/>
      <c r="F169" s="492" t="s">
        <v>664</v>
      </c>
      <c r="G169" s="510" t="s">
        <v>563</v>
      </c>
      <c r="H169" s="510"/>
      <c r="I169" s="510"/>
      <c r="J169" s="508"/>
      <c r="K169" s="508"/>
      <c r="L169" s="508"/>
      <c r="M169" s="508"/>
      <c r="N169" s="509"/>
      <c r="O169" s="510"/>
      <c r="P169" s="510"/>
      <c r="Q169" s="508"/>
      <c r="R169" s="61"/>
    </row>
    <row r="170" spans="1:34" ht="42.75" customHeight="1">
      <c r="A170" s="790" t="s">
        <v>518</v>
      </c>
      <c r="B170" s="791"/>
      <c r="C170" s="792"/>
      <c r="D170" s="793" t="s">
        <v>557</v>
      </c>
      <c r="E170" s="794" t="s">
        <v>547</v>
      </c>
      <c r="F170" s="497" t="s">
        <v>379</v>
      </c>
      <c r="G170" s="506" t="s">
        <v>564</v>
      </c>
      <c r="H170" s="506"/>
      <c r="I170" s="506"/>
      <c r="J170" s="504"/>
      <c r="K170" s="504"/>
      <c r="L170" s="504"/>
      <c r="M170" s="504"/>
      <c r="N170" s="504"/>
      <c r="O170" s="506"/>
      <c r="P170" s="506"/>
      <c r="Q170" s="504"/>
      <c r="R170" s="61"/>
    </row>
    <row r="171" spans="1:34" ht="39.75" customHeight="1">
      <c r="A171" s="790"/>
      <c r="B171" s="791"/>
      <c r="C171" s="792"/>
      <c r="D171" s="793"/>
      <c r="E171" s="794"/>
      <c r="F171" s="497" t="s">
        <v>549</v>
      </c>
      <c r="G171" s="506" t="s">
        <v>566</v>
      </c>
      <c r="H171" s="506"/>
      <c r="I171" s="506"/>
      <c r="J171" s="504"/>
      <c r="K171" s="504"/>
      <c r="L171" s="504"/>
      <c r="M171" s="504"/>
      <c r="N171" s="504"/>
      <c r="O171" s="506"/>
      <c r="P171" s="506"/>
      <c r="Q171" s="504"/>
      <c r="R171" s="61"/>
    </row>
    <row r="172" spans="1:34" ht="18.75" customHeight="1">
      <c r="A172" s="795" t="s">
        <v>567</v>
      </c>
      <c r="B172" s="796"/>
      <c r="C172" s="797"/>
      <c r="D172" s="798" t="s">
        <v>546</v>
      </c>
      <c r="E172" s="798" t="s">
        <v>568</v>
      </c>
      <c r="F172" s="492" t="s">
        <v>379</v>
      </c>
      <c r="G172" s="513">
        <v>0.93</v>
      </c>
      <c r="H172" s="513"/>
      <c r="I172" s="513"/>
      <c r="J172" s="508"/>
      <c r="K172" s="508"/>
      <c r="L172" s="508"/>
      <c r="M172" s="508"/>
      <c r="N172" s="509"/>
      <c r="O172" s="513"/>
      <c r="P172" s="513"/>
      <c r="Q172" s="508"/>
      <c r="R172" s="61"/>
    </row>
    <row r="173" spans="1:34" ht="21" customHeight="1">
      <c r="A173" s="795"/>
      <c r="B173" s="796"/>
      <c r="C173" s="797"/>
      <c r="D173" s="798"/>
      <c r="E173" s="798"/>
      <c r="F173" s="492" t="s">
        <v>565</v>
      </c>
      <c r="G173" s="509" t="s">
        <v>569</v>
      </c>
      <c r="H173" s="513"/>
      <c r="I173" s="513"/>
      <c r="J173" s="508"/>
      <c r="K173" s="508"/>
      <c r="L173" s="508"/>
      <c r="M173" s="508"/>
      <c r="N173" s="509"/>
      <c r="O173" s="513"/>
      <c r="P173" s="509"/>
      <c r="Q173" s="508"/>
      <c r="R173" s="61"/>
    </row>
    <row r="174" spans="1:34" ht="19.5" customHeight="1">
      <c r="A174" s="790" t="s">
        <v>524</v>
      </c>
      <c r="B174" s="791"/>
      <c r="C174" s="792"/>
      <c r="D174" s="793"/>
      <c r="E174" s="794" t="s">
        <v>547</v>
      </c>
      <c r="F174" s="497" t="s">
        <v>379</v>
      </c>
      <c r="G174" s="505">
        <v>0.85</v>
      </c>
      <c r="H174" s="505"/>
      <c r="I174" s="505"/>
      <c r="J174" s="504"/>
      <c r="K174" s="504"/>
      <c r="L174" s="504"/>
      <c r="M174" s="504"/>
      <c r="N174" s="504"/>
      <c r="O174" s="505"/>
      <c r="P174" s="505"/>
      <c r="Q174" s="504"/>
      <c r="R174" s="61"/>
    </row>
    <row r="175" spans="1:34" ht="21" customHeight="1">
      <c r="A175" s="790"/>
      <c r="B175" s="791"/>
      <c r="C175" s="792"/>
      <c r="D175" s="793"/>
      <c r="E175" s="794"/>
      <c r="F175" s="497" t="s">
        <v>665</v>
      </c>
      <c r="G175" s="504" t="s">
        <v>571</v>
      </c>
      <c r="H175" s="505"/>
      <c r="I175" s="505"/>
      <c r="J175" s="504"/>
      <c r="K175" s="504"/>
      <c r="L175" s="504"/>
      <c r="M175" s="504"/>
      <c r="N175" s="504"/>
      <c r="O175" s="504"/>
      <c r="P175" s="504"/>
      <c r="Q175" s="504"/>
      <c r="R175" s="61"/>
    </row>
    <row r="176" spans="1:34" s="19" customFormat="1" ht="21" customHeight="1">
      <c r="A176" s="795" t="s">
        <v>528</v>
      </c>
      <c r="B176" s="796"/>
      <c r="C176" s="797"/>
      <c r="D176" s="798"/>
      <c r="E176" s="794" t="s">
        <v>547</v>
      </c>
      <c r="F176" s="492" t="s">
        <v>379</v>
      </c>
      <c r="G176" s="513">
        <v>0.75</v>
      </c>
      <c r="H176" s="513"/>
      <c r="I176" s="513"/>
      <c r="J176" s="508"/>
      <c r="K176" s="508"/>
      <c r="L176" s="508"/>
      <c r="M176" s="509"/>
      <c r="N176" s="513"/>
      <c r="O176" s="513"/>
      <c r="P176" s="513"/>
      <c r="Q176" s="508"/>
      <c r="AF176" s="20"/>
      <c r="AG176" s="20"/>
      <c r="AH176" s="20"/>
    </row>
    <row r="177" spans="1:34" ht="20.25" customHeight="1">
      <c r="A177" s="795"/>
      <c r="B177" s="796"/>
      <c r="C177" s="797"/>
      <c r="D177" s="798"/>
      <c r="E177" s="794"/>
      <c r="F177" s="492" t="s">
        <v>666</v>
      </c>
      <c r="G177" s="513" t="s">
        <v>572</v>
      </c>
      <c r="H177" s="513"/>
      <c r="I177" s="513"/>
      <c r="J177" s="508"/>
      <c r="K177" s="508"/>
      <c r="L177" s="508"/>
      <c r="M177" s="509"/>
      <c r="N177" s="513"/>
      <c r="O177" s="513"/>
      <c r="P177" s="513"/>
      <c r="Q177" s="508"/>
    </row>
    <row r="178" spans="1:34">
      <c r="A178" s="3"/>
      <c r="B178" s="3"/>
      <c r="C178" s="3"/>
      <c r="D178" s="3"/>
      <c r="E178" s="3"/>
      <c r="F178" s="2"/>
      <c r="G178" s="3"/>
      <c r="H178" s="3"/>
      <c r="I178" s="3"/>
      <c r="J178" s="3"/>
      <c r="K178" s="3"/>
      <c r="L178" s="3"/>
      <c r="M178" s="3"/>
      <c r="N178"/>
      <c r="P178" s="33"/>
      <c r="Q178" s="33"/>
    </row>
    <row r="179" spans="1:34" ht="16.5" thickBot="1">
      <c r="A179" s="276"/>
      <c r="B179" s="3"/>
      <c r="C179" s="3"/>
      <c r="D179" s="3"/>
      <c r="E179" s="3"/>
      <c r="F179" s="2"/>
      <c r="G179" s="3"/>
      <c r="H179" s="3"/>
      <c r="I179" s="3"/>
      <c r="J179" s="3"/>
      <c r="K179" s="3"/>
      <c r="L179" s="3"/>
      <c r="M179" s="3"/>
      <c r="N179"/>
      <c r="P179" s="33"/>
      <c r="Q179" s="33"/>
    </row>
    <row r="180" spans="1:34" ht="25.5">
      <c r="A180" s="3" t="s">
        <v>380</v>
      </c>
      <c r="B180" s="3"/>
      <c r="C180" s="3"/>
      <c r="D180" s="275" t="s">
        <v>270</v>
      </c>
      <c r="E180" s="347" t="s">
        <v>334</v>
      </c>
      <c r="F180" s="220"/>
      <c r="G180" s="314" t="s">
        <v>55</v>
      </c>
      <c r="H180" s="314" t="s">
        <v>56</v>
      </c>
      <c r="I180" s="314" t="s">
        <v>57</v>
      </c>
      <c r="J180" s="314" t="s">
        <v>58</v>
      </c>
      <c r="K180" s="314" t="s">
        <v>65</v>
      </c>
      <c r="L180" s="314" t="s">
        <v>66</v>
      </c>
      <c r="M180" s="314" t="s">
        <v>67</v>
      </c>
      <c r="N180" s="314" t="s">
        <v>68</v>
      </c>
      <c r="O180" s="314" t="s">
        <v>69</v>
      </c>
      <c r="P180" s="314" t="s">
        <v>70</v>
      </c>
      <c r="Q180" s="314" t="s">
        <v>71</v>
      </c>
      <c r="R180" s="33"/>
      <c r="S180" s="33"/>
    </row>
    <row r="181" spans="1:34">
      <c r="A181" s="816" t="str">
        <f>IF(ISBLANK(A152),"",(A152))</f>
        <v>Процент ЛУИН, охваченных программами по  профилактике ВИЧ</v>
      </c>
      <c r="B181" s="817"/>
      <c r="C181" s="818"/>
      <c r="D181" s="887" t="str">
        <f>IF(ISBLANK(D152),"",(D152))</f>
        <v>Топ 10</v>
      </c>
      <c r="E181" s="890" t="str">
        <f>IF(ISBLANK(E152),"",(E152))</f>
        <v>с текущим грантом</v>
      </c>
      <c r="F181" s="492" t="s">
        <v>379</v>
      </c>
      <c r="G181" s="515">
        <f>G152</f>
        <v>13750</v>
      </c>
      <c r="H181" s="514"/>
      <c r="I181" s="514">
        <f t="shared" ref="I181:N183" si="5">I152</f>
        <v>0</v>
      </c>
      <c r="J181" s="514">
        <f t="shared" si="5"/>
        <v>0</v>
      </c>
      <c r="K181" s="514">
        <f t="shared" si="5"/>
        <v>0</v>
      </c>
      <c r="L181" s="514">
        <f t="shared" si="5"/>
        <v>0</v>
      </c>
      <c r="M181" s="514">
        <f t="shared" si="5"/>
        <v>0</v>
      </c>
      <c r="N181" s="515">
        <f t="shared" si="5"/>
        <v>0</v>
      </c>
      <c r="O181" s="515">
        <f t="shared" ref="O181:Q181" si="6">O152</f>
        <v>0</v>
      </c>
      <c r="P181" s="515">
        <f t="shared" si="6"/>
        <v>0</v>
      </c>
      <c r="Q181" s="515">
        <f t="shared" si="6"/>
        <v>0</v>
      </c>
      <c r="R181" s="33"/>
      <c r="S181" s="33"/>
    </row>
    <row r="182" spans="1:34" ht="15.75" thickBot="1">
      <c r="A182" s="819"/>
      <c r="B182" s="820"/>
      <c r="C182" s="821"/>
      <c r="D182" s="887"/>
      <c r="E182" s="890"/>
      <c r="F182" s="492" t="s">
        <v>661</v>
      </c>
      <c r="G182" s="515">
        <f t="shared" ref="G182:G186" si="7">G153</f>
        <v>14682</v>
      </c>
      <c r="H182" s="514"/>
      <c r="I182" s="514">
        <f t="shared" si="5"/>
        <v>0</v>
      </c>
      <c r="J182" s="514">
        <f t="shared" si="5"/>
        <v>0</v>
      </c>
      <c r="K182" s="514">
        <f t="shared" si="5"/>
        <v>0</v>
      </c>
      <c r="L182" s="514">
        <f t="shared" si="5"/>
        <v>0</v>
      </c>
      <c r="M182" s="514">
        <f t="shared" si="5"/>
        <v>0</v>
      </c>
      <c r="N182" s="515">
        <f t="shared" si="5"/>
        <v>0</v>
      </c>
      <c r="O182" s="515">
        <f t="shared" ref="O182:Q182" si="8">O153</f>
        <v>0</v>
      </c>
      <c r="P182" s="515">
        <f t="shared" si="8"/>
        <v>0</v>
      </c>
      <c r="Q182" s="515">
        <f t="shared" si="8"/>
        <v>0</v>
      </c>
      <c r="R182" s="33"/>
      <c r="S182" s="33"/>
    </row>
    <row r="183" spans="1:34">
      <c r="A183" s="892" t="str">
        <f>IF(ISBLANK(A154),"",(A154))</f>
        <v xml:space="preserve">Процент взрослых и детей с известным ВИЧ статусом, получающих антиретровирусную терапию на данный момент </v>
      </c>
      <c r="B183" s="893"/>
      <c r="C183" s="894"/>
      <c r="D183" s="888" t="str">
        <f>IF(ISBLANK(D154),"",(D154))</f>
        <v>Топ 10</v>
      </c>
      <c r="E183" s="822" t="str">
        <f>IF(ISBLANK(E154),"",(E154))</f>
        <v>с текущим грантом</v>
      </c>
      <c r="F183" s="497" t="s">
        <v>379</v>
      </c>
      <c r="G183" s="516">
        <f t="shared" si="7"/>
        <v>2700</v>
      </c>
      <c r="H183" s="516"/>
      <c r="I183" s="516">
        <f>I154</f>
        <v>0</v>
      </c>
      <c r="J183" s="516">
        <f t="shared" si="5"/>
        <v>0</v>
      </c>
      <c r="K183" s="516">
        <f t="shared" si="5"/>
        <v>0</v>
      </c>
      <c r="L183" s="516">
        <f t="shared" si="5"/>
        <v>0</v>
      </c>
      <c r="M183" s="516">
        <f t="shared" si="5"/>
        <v>0</v>
      </c>
      <c r="N183" s="517">
        <f t="shared" si="5"/>
        <v>0</v>
      </c>
      <c r="O183" s="517">
        <f t="shared" ref="O183:Q183" si="9">O154</f>
        <v>0</v>
      </c>
      <c r="P183" s="517">
        <f t="shared" si="9"/>
        <v>0</v>
      </c>
      <c r="Q183" s="517">
        <f t="shared" si="9"/>
        <v>0</v>
      </c>
      <c r="R183" s="33"/>
      <c r="S183" s="33"/>
    </row>
    <row r="184" spans="1:34" ht="15.75" thickBot="1">
      <c r="A184" s="895"/>
      <c r="B184" s="896"/>
      <c r="C184" s="897"/>
      <c r="D184" s="888"/>
      <c r="E184" s="822"/>
      <c r="F184" s="497" t="s">
        <v>670</v>
      </c>
      <c r="G184" s="516">
        <f t="shared" si="7"/>
        <v>2668</v>
      </c>
      <c r="H184" s="516"/>
      <c r="I184" s="516">
        <f t="shared" ref="I184:N186" si="10">I155</f>
        <v>0</v>
      </c>
      <c r="J184" s="516">
        <f t="shared" si="10"/>
        <v>0</v>
      </c>
      <c r="K184" s="516">
        <f t="shared" si="10"/>
        <v>0</v>
      </c>
      <c r="L184" s="516">
        <f t="shared" si="10"/>
        <v>0</v>
      </c>
      <c r="M184" s="516">
        <f t="shared" si="10"/>
        <v>0</v>
      </c>
      <c r="N184" s="517">
        <f t="shared" si="10"/>
        <v>0</v>
      </c>
      <c r="O184" s="517">
        <f t="shared" ref="O184:Q184" si="11">O155</f>
        <v>0</v>
      </c>
      <c r="P184" s="517">
        <f t="shared" si="11"/>
        <v>0</v>
      </c>
      <c r="Q184" s="517">
        <f t="shared" si="11"/>
        <v>0</v>
      </c>
      <c r="R184" s="33"/>
      <c r="S184" s="33"/>
    </row>
    <row r="185" spans="1:34">
      <c r="A185" s="816" t="str">
        <f>IF(ISBLANK(A156),"",(A156))</f>
        <v xml:space="preserve">Количество ЛЖВ, находящихся на попечении общинных организаций и участвующих в программах поддержки </v>
      </c>
      <c r="B185" s="817"/>
      <c r="C185" s="818"/>
      <c r="D185" s="887" t="str">
        <f>IF(ISBLANK(D156),"",(D156))</f>
        <v>Топ 10</v>
      </c>
      <c r="E185" s="890" t="str">
        <f>IF(ISBLANK(E156),"",(E156))</f>
        <v>с текущим грантом</v>
      </c>
      <c r="F185" s="518" t="s">
        <v>379</v>
      </c>
      <c r="G185" s="514">
        <f t="shared" si="7"/>
        <v>1410</v>
      </c>
      <c r="H185" s="514"/>
      <c r="I185" s="514">
        <f t="shared" si="10"/>
        <v>0</v>
      </c>
      <c r="J185" s="514">
        <f t="shared" si="10"/>
        <v>0</v>
      </c>
      <c r="K185" s="514">
        <f t="shared" si="10"/>
        <v>0</v>
      </c>
      <c r="L185" s="514">
        <f t="shared" si="10"/>
        <v>0</v>
      </c>
      <c r="M185" s="514">
        <f t="shared" si="10"/>
        <v>0</v>
      </c>
      <c r="N185" s="515">
        <f t="shared" si="10"/>
        <v>0</v>
      </c>
      <c r="O185" s="515">
        <f t="shared" ref="O185:Q185" si="12">O156</f>
        <v>0</v>
      </c>
      <c r="P185" s="515">
        <f t="shared" si="12"/>
        <v>0</v>
      </c>
      <c r="Q185" s="515">
        <f t="shared" si="12"/>
        <v>0</v>
      </c>
      <c r="R185" s="33"/>
      <c r="S185" s="33"/>
    </row>
    <row r="186" spans="1:34" ht="15.75" thickBot="1">
      <c r="A186" s="819"/>
      <c r="B186" s="820"/>
      <c r="C186" s="821"/>
      <c r="D186" s="889"/>
      <c r="E186" s="891"/>
      <c r="F186" s="492" t="s">
        <v>550</v>
      </c>
      <c r="G186" s="514">
        <f t="shared" si="7"/>
        <v>2514</v>
      </c>
      <c r="H186" s="514"/>
      <c r="I186" s="519">
        <f t="shared" si="10"/>
        <v>0</v>
      </c>
      <c r="J186" s="514">
        <f t="shared" si="10"/>
        <v>0</v>
      </c>
      <c r="K186" s="514">
        <f t="shared" si="10"/>
        <v>0</v>
      </c>
      <c r="L186" s="514">
        <f t="shared" si="10"/>
        <v>0</v>
      </c>
      <c r="M186" s="514">
        <f t="shared" si="10"/>
        <v>0</v>
      </c>
      <c r="N186" s="515">
        <f t="shared" si="10"/>
        <v>0</v>
      </c>
      <c r="O186" s="515">
        <f t="shared" ref="O186:Q186" si="13">O157</f>
        <v>0</v>
      </c>
      <c r="P186" s="515">
        <f t="shared" si="13"/>
        <v>0</v>
      </c>
      <c r="Q186" s="515">
        <f t="shared" si="13"/>
        <v>0</v>
      </c>
      <c r="R186" s="33"/>
      <c r="S186" s="33"/>
    </row>
    <row r="187" spans="1:34">
      <c r="A187" s="3"/>
      <c r="B187" s="3"/>
      <c r="C187" s="3"/>
      <c r="D187" s="3"/>
      <c r="E187" s="3"/>
      <c r="F187" s="3"/>
      <c r="I187" s="3"/>
      <c r="J187" s="3"/>
      <c r="K187" s="3"/>
      <c r="M187"/>
      <c r="O187" s="33"/>
      <c r="P187" s="33"/>
      <c r="Q187" s="33"/>
    </row>
    <row r="188" spans="1:34" s="19" customFormat="1" ht="15" customHeight="1">
      <c r="A188" s="795" t="s">
        <v>573</v>
      </c>
      <c r="B188" s="796"/>
      <c r="C188" s="797"/>
      <c r="D188" s="798" t="s">
        <v>546</v>
      </c>
      <c r="E188" s="794" t="s">
        <v>547</v>
      </c>
      <c r="F188" s="492" t="s">
        <v>379</v>
      </c>
      <c r="G188" s="508">
        <v>350</v>
      </c>
      <c r="H188" s="508"/>
      <c r="I188" s="508"/>
      <c r="J188" s="508"/>
      <c r="K188" s="508"/>
      <c r="L188" s="508"/>
      <c r="M188" s="509"/>
      <c r="N188" s="513"/>
      <c r="O188" s="513"/>
      <c r="P188" s="513"/>
      <c r="Q188" s="513"/>
      <c r="AF188" s="20"/>
      <c r="AG188" s="20"/>
      <c r="AH188" s="20"/>
    </row>
    <row r="189" spans="1:34">
      <c r="A189" s="795"/>
      <c r="B189" s="796"/>
      <c r="C189" s="797"/>
      <c r="D189" s="798"/>
      <c r="E189" s="794"/>
      <c r="F189" s="492" t="s">
        <v>550</v>
      </c>
      <c r="G189" s="508">
        <v>437</v>
      </c>
      <c r="H189" s="508"/>
      <c r="I189" s="508"/>
      <c r="J189" s="508"/>
      <c r="K189" s="508"/>
      <c r="L189" s="508"/>
      <c r="M189" s="509"/>
      <c r="N189" s="513"/>
      <c r="O189" s="513"/>
      <c r="P189" s="513"/>
      <c r="Q189" s="513"/>
    </row>
    <row r="190" spans="1:34" ht="14.25" customHeight="1">
      <c r="A190" s="790" t="s">
        <v>539</v>
      </c>
      <c r="B190" s="791"/>
      <c r="C190" s="792"/>
      <c r="D190" s="793" t="s">
        <v>557</v>
      </c>
      <c r="E190" s="794" t="s">
        <v>547</v>
      </c>
      <c r="F190" s="497" t="s">
        <v>379</v>
      </c>
      <c r="G190" s="504">
        <v>20</v>
      </c>
      <c r="H190" s="504"/>
      <c r="I190" s="504"/>
      <c r="J190" s="504"/>
      <c r="K190" s="504"/>
      <c r="L190" s="504"/>
      <c r="M190" s="504"/>
      <c r="N190" s="504"/>
      <c r="O190" s="504"/>
      <c r="P190" s="504"/>
      <c r="Q190" s="504"/>
      <c r="R190" s="61"/>
    </row>
    <row r="191" spans="1:34">
      <c r="A191" s="790"/>
      <c r="B191" s="791"/>
      <c r="C191" s="792"/>
      <c r="D191" s="793"/>
      <c r="E191" s="794"/>
      <c r="F191" s="497" t="s">
        <v>550</v>
      </c>
      <c r="G191" s="504">
        <v>28</v>
      </c>
      <c r="H191" s="504"/>
      <c r="I191" s="504"/>
      <c r="J191" s="504"/>
      <c r="K191" s="504"/>
      <c r="L191" s="504"/>
      <c r="M191" s="504"/>
      <c r="N191" s="504"/>
      <c r="O191" s="504"/>
      <c r="P191" s="504"/>
      <c r="Q191" s="504"/>
      <c r="R191" s="61"/>
    </row>
    <row r="192" spans="1:34" s="19" customFormat="1" ht="15" customHeight="1">
      <c r="A192" s="795" t="s">
        <v>645</v>
      </c>
      <c r="B192" s="796"/>
      <c r="C192" s="797"/>
      <c r="D192" s="798" t="s">
        <v>546</v>
      </c>
      <c r="E192" s="794" t="s">
        <v>547</v>
      </c>
      <c r="F192" s="492" t="s">
        <v>379</v>
      </c>
      <c r="G192" s="508"/>
      <c r="H192" s="508"/>
      <c r="I192" s="508"/>
      <c r="J192" s="508"/>
      <c r="K192" s="508"/>
      <c r="L192" s="508"/>
      <c r="M192" s="509"/>
      <c r="N192" s="513"/>
      <c r="O192" s="513"/>
      <c r="P192" s="513"/>
      <c r="Q192" s="513"/>
      <c r="AF192" s="20"/>
      <c r="AG192" s="20"/>
      <c r="AH192" s="20"/>
    </row>
    <row r="193" spans="1:34" ht="40.5" customHeight="1">
      <c r="A193" s="795"/>
      <c r="B193" s="796"/>
      <c r="C193" s="797"/>
      <c r="D193" s="798"/>
      <c r="E193" s="794"/>
      <c r="F193" s="492" t="s">
        <v>576</v>
      </c>
      <c r="G193" s="510" t="s">
        <v>671</v>
      </c>
      <c r="H193" s="510"/>
      <c r="I193" s="508"/>
      <c r="J193" s="508"/>
      <c r="K193" s="508"/>
      <c r="L193" s="508"/>
      <c r="M193" s="509"/>
      <c r="N193" s="513"/>
      <c r="O193" s="513"/>
      <c r="P193" s="513"/>
      <c r="Q193" s="513"/>
    </row>
    <row r="194" spans="1:34" ht="36" customHeight="1">
      <c r="A194" s="790" t="s">
        <v>499</v>
      </c>
      <c r="B194" s="791"/>
      <c r="C194" s="792"/>
      <c r="D194" s="793" t="s">
        <v>557</v>
      </c>
      <c r="E194" s="794" t="s">
        <v>547</v>
      </c>
      <c r="F194" s="497" t="s">
        <v>379</v>
      </c>
      <c r="G194" s="506" t="s">
        <v>577</v>
      </c>
      <c r="H194" s="506"/>
      <c r="I194" s="506"/>
      <c r="J194" s="504"/>
      <c r="K194" s="504"/>
      <c r="L194" s="504"/>
      <c r="M194" s="504"/>
      <c r="N194" s="504"/>
      <c r="O194" s="504"/>
      <c r="P194" s="504"/>
      <c r="Q194" s="504"/>
      <c r="R194" s="61"/>
    </row>
    <row r="195" spans="1:34" ht="37.5" customHeight="1">
      <c r="A195" s="790"/>
      <c r="B195" s="791"/>
      <c r="C195" s="792"/>
      <c r="D195" s="793"/>
      <c r="E195" s="794"/>
      <c r="F195" s="497" t="s">
        <v>667</v>
      </c>
      <c r="G195" s="506" t="s">
        <v>579</v>
      </c>
      <c r="H195" s="506"/>
      <c r="I195" s="506"/>
      <c r="J195" s="504"/>
      <c r="K195" s="504"/>
      <c r="L195" s="504"/>
      <c r="M195" s="504"/>
      <c r="N195" s="504"/>
      <c r="O195" s="504"/>
      <c r="P195" s="504"/>
      <c r="Q195" s="504"/>
      <c r="R195" s="61"/>
    </row>
    <row r="196" spans="1:34" s="19" customFormat="1" ht="15" customHeight="1">
      <c r="A196" s="795" t="s">
        <v>575</v>
      </c>
      <c r="B196" s="796"/>
      <c r="C196" s="797"/>
      <c r="D196" s="798" t="s">
        <v>546</v>
      </c>
      <c r="E196" s="794" t="s">
        <v>547</v>
      </c>
      <c r="F196" s="492" t="s">
        <v>379</v>
      </c>
      <c r="G196" s="508">
        <v>110</v>
      </c>
      <c r="H196" s="508"/>
      <c r="I196" s="520"/>
      <c r="J196" s="508"/>
      <c r="K196" s="508"/>
      <c r="L196" s="508"/>
      <c r="M196" s="509"/>
      <c r="N196" s="513"/>
      <c r="O196" s="513"/>
      <c r="P196" s="513"/>
      <c r="Q196" s="513"/>
      <c r="AF196" s="20"/>
      <c r="AG196" s="20"/>
      <c r="AH196" s="20"/>
    </row>
    <row r="197" spans="1:34">
      <c r="A197" s="795"/>
      <c r="B197" s="796"/>
      <c r="C197" s="797"/>
      <c r="D197" s="798"/>
      <c r="E197" s="794"/>
      <c r="F197" s="492" t="s">
        <v>550</v>
      </c>
      <c r="G197" s="508">
        <v>150</v>
      </c>
      <c r="H197" s="508"/>
      <c r="I197" s="513"/>
      <c r="J197" s="508"/>
      <c r="K197" s="508"/>
      <c r="L197" s="508"/>
      <c r="M197" s="509"/>
      <c r="N197" s="513"/>
      <c r="O197" s="513"/>
      <c r="P197" s="513"/>
      <c r="Q197" s="513"/>
    </row>
    <row r="198" spans="1:34" ht="14.25" customHeight="1">
      <c r="A198" s="790" t="s">
        <v>531</v>
      </c>
      <c r="B198" s="791"/>
      <c r="C198" s="792"/>
      <c r="D198" s="793" t="s">
        <v>557</v>
      </c>
      <c r="E198" s="794" t="s">
        <v>547</v>
      </c>
      <c r="F198" s="497" t="s">
        <v>379</v>
      </c>
      <c r="G198" s="505">
        <v>0.9</v>
      </c>
      <c r="H198" s="505"/>
      <c r="I198" s="505"/>
      <c r="J198" s="504"/>
      <c r="K198" s="504"/>
      <c r="L198" s="504"/>
      <c r="M198" s="504"/>
      <c r="N198" s="504"/>
      <c r="O198" s="504"/>
      <c r="P198" s="504"/>
      <c r="Q198" s="504"/>
      <c r="R198" s="61"/>
    </row>
    <row r="199" spans="1:34">
      <c r="A199" s="790"/>
      <c r="B199" s="791"/>
      <c r="C199" s="792"/>
      <c r="D199" s="793"/>
      <c r="E199" s="794"/>
      <c r="F199" s="497" t="s">
        <v>668</v>
      </c>
      <c r="G199" s="505">
        <v>1.05</v>
      </c>
      <c r="H199" s="505"/>
      <c r="I199" s="505"/>
      <c r="J199" s="504"/>
      <c r="K199" s="504"/>
      <c r="L199" s="504"/>
      <c r="M199" s="504"/>
      <c r="N199" s="504"/>
      <c r="O199" s="504"/>
      <c r="P199" s="504"/>
      <c r="Q199" s="504"/>
      <c r="R199" s="61"/>
    </row>
    <row r="200" spans="1:34" s="19" customFormat="1" ht="15" customHeight="1">
      <c r="A200" s="795" t="s">
        <v>534</v>
      </c>
      <c r="B200" s="796"/>
      <c r="C200" s="797"/>
      <c r="D200" s="798" t="s">
        <v>546</v>
      </c>
      <c r="E200" s="794" t="s">
        <v>547</v>
      </c>
      <c r="F200" s="492" t="s">
        <v>379</v>
      </c>
      <c r="G200" s="520">
        <v>0.85</v>
      </c>
      <c r="H200" s="508"/>
      <c r="I200" s="520"/>
      <c r="J200" s="508"/>
      <c r="K200" s="508"/>
      <c r="L200" s="508"/>
      <c r="M200" s="509"/>
      <c r="N200" s="513"/>
      <c r="O200" s="513"/>
      <c r="P200" s="513"/>
      <c r="Q200" s="513"/>
      <c r="AF200" s="20"/>
      <c r="AG200" s="20"/>
      <c r="AH200" s="20"/>
    </row>
    <row r="201" spans="1:34">
      <c r="A201" s="795"/>
      <c r="B201" s="796"/>
      <c r="C201" s="797"/>
      <c r="D201" s="798"/>
      <c r="E201" s="794"/>
      <c r="F201" s="492" t="s">
        <v>669</v>
      </c>
      <c r="G201" s="520">
        <v>0.72</v>
      </c>
      <c r="H201" s="508"/>
      <c r="I201" s="513"/>
      <c r="J201" s="508"/>
      <c r="K201" s="508"/>
      <c r="L201" s="508"/>
      <c r="M201" s="509"/>
      <c r="N201" s="513"/>
      <c r="O201" s="513"/>
      <c r="P201" s="513"/>
      <c r="Q201" s="513"/>
    </row>
    <row r="202" spans="1:34" ht="15.75" thickBot="1">
      <c r="A202" s="3"/>
      <c r="B202" s="3"/>
      <c r="C202" s="3"/>
      <c r="D202" s="3"/>
      <c r="E202" s="3"/>
      <c r="F202" s="3"/>
      <c r="G202" s="3"/>
      <c r="H202" s="3"/>
      <c r="I202" s="3"/>
      <c r="J202" s="3"/>
      <c r="K202" s="3"/>
      <c r="L202" s="3"/>
      <c r="M202"/>
      <c r="N202"/>
      <c r="O202" s="33"/>
      <c r="P202" s="33"/>
    </row>
    <row r="203" spans="1:34" ht="39.75" customHeight="1">
      <c r="A203" s="799" t="s">
        <v>378</v>
      </c>
      <c r="B203" s="800"/>
      <c r="C203" s="801"/>
      <c r="D203" s="275" t="s">
        <v>270</v>
      </c>
      <c r="E203" s="347" t="s">
        <v>334</v>
      </c>
      <c r="F203" s="220"/>
      <c r="G203" s="314" t="s">
        <v>460</v>
      </c>
      <c r="H203" s="314" t="s">
        <v>468</v>
      </c>
      <c r="I203" s="314" t="s">
        <v>596</v>
      </c>
      <c r="J203" s="314" t="s">
        <v>611</v>
      </c>
      <c r="K203" s="314" t="s">
        <v>612</v>
      </c>
      <c r="L203" s="314" t="s">
        <v>613</v>
      </c>
      <c r="M203" s="314" t="s">
        <v>614</v>
      </c>
      <c r="N203" s="314" t="s">
        <v>615</v>
      </c>
      <c r="O203" s="314" t="s">
        <v>616</v>
      </c>
      <c r="P203" s="314" t="s">
        <v>617</v>
      </c>
      <c r="Q203" s="314" t="s">
        <v>618</v>
      </c>
      <c r="R203" s="61"/>
    </row>
    <row r="204" spans="1:34" ht="40.5" customHeight="1">
      <c r="A204" s="881" t="s">
        <v>464</v>
      </c>
      <c r="B204" s="882"/>
      <c r="C204" s="883"/>
      <c r="D204" s="798" t="s">
        <v>546</v>
      </c>
      <c r="E204" s="782" t="s">
        <v>431</v>
      </c>
      <c r="F204" s="221" t="s">
        <v>379</v>
      </c>
      <c r="G204" s="242">
        <v>1939</v>
      </c>
      <c r="H204" s="114"/>
      <c r="I204" s="242"/>
      <c r="J204" s="242"/>
      <c r="K204" s="114"/>
      <c r="L204" s="114"/>
      <c r="M204" s="114"/>
      <c r="N204" s="114"/>
      <c r="O204" s="114"/>
      <c r="P204" s="114"/>
      <c r="Q204" s="114"/>
      <c r="R204" s="61"/>
    </row>
    <row r="205" spans="1:34" ht="42" customHeight="1">
      <c r="A205" s="884"/>
      <c r="B205" s="885"/>
      <c r="C205" s="886"/>
      <c r="D205" s="798"/>
      <c r="E205" s="783"/>
      <c r="F205" s="221" t="s">
        <v>271</v>
      </c>
      <c r="G205" s="242">
        <v>1476</v>
      </c>
      <c r="H205" s="114"/>
      <c r="I205" s="242"/>
      <c r="J205" s="242"/>
      <c r="K205" s="114"/>
      <c r="L205" s="114"/>
      <c r="M205" s="114"/>
      <c r="N205" s="114"/>
      <c r="O205" s="114"/>
      <c r="P205" s="114"/>
      <c r="Q205" s="114"/>
      <c r="R205" s="61"/>
    </row>
    <row r="206" spans="1:34" ht="48" customHeight="1">
      <c r="A206" s="823" t="s">
        <v>459</v>
      </c>
      <c r="B206" s="824"/>
      <c r="C206" s="825"/>
      <c r="D206" s="793" t="s">
        <v>557</v>
      </c>
      <c r="E206" s="784" t="s">
        <v>431</v>
      </c>
      <c r="F206" s="221" t="s">
        <v>379</v>
      </c>
      <c r="G206" s="388">
        <v>1677</v>
      </c>
      <c r="H206" s="386"/>
      <c r="I206" s="243"/>
      <c r="J206" s="243"/>
      <c r="K206" s="452"/>
      <c r="L206" s="217"/>
      <c r="M206" s="217"/>
      <c r="N206" s="217"/>
      <c r="O206" s="217"/>
      <c r="P206" s="217"/>
      <c r="Q206" s="217"/>
      <c r="R206" s="61"/>
    </row>
    <row r="207" spans="1:34" ht="42" customHeight="1">
      <c r="A207" s="826"/>
      <c r="B207" s="827"/>
      <c r="C207" s="828"/>
      <c r="D207" s="793"/>
      <c r="E207" s="785"/>
      <c r="F207" s="222" t="s">
        <v>271</v>
      </c>
      <c r="G207" s="388">
        <v>1628</v>
      </c>
      <c r="H207" s="386"/>
      <c r="I207" s="274"/>
      <c r="J207" s="274"/>
      <c r="K207" s="273"/>
      <c r="L207" s="273"/>
      <c r="M207" s="273"/>
      <c r="N207" s="273"/>
      <c r="O207" s="217"/>
      <c r="P207" s="217"/>
      <c r="Q207" s="217"/>
      <c r="R207" s="61"/>
    </row>
    <row r="208" spans="1:34" ht="38.25" customHeight="1">
      <c r="A208" s="881" t="s">
        <v>461</v>
      </c>
      <c r="B208" s="882"/>
      <c r="C208" s="883"/>
      <c r="D208" s="798" t="s">
        <v>546</v>
      </c>
      <c r="E208" s="782" t="s">
        <v>431</v>
      </c>
      <c r="F208" s="221" t="s">
        <v>379</v>
      </c>
      <c r="G208" s="476">
        <v>0.85</v>
      </c>
      <c r="H208" s="478"/>
      <c r="I208" s="476"/>
      <c r="J208" s="114"/>
      <c r="K208" s="453"/>
      <c r="L208" s="114"/>
      <c r="M208" s="114"/>
      <c r="N208" s="114"/>
      <c r="O208" s="114"/>
      <c r="P208" s="114"/>
      <c r="Q208" s="114"/>
      <c r="R208" s="61"/>
    </row>
    <row r="209" spans="1:19" ht="39.75" customHeight="1">
      <c r="A209" s="884"/>
      <c r="B209" s="885"/>
      <c r="C209" s="886"/>
      <c r="D209" s="798"/>
      <c r="E209" s="783"/>
      <c r="F209" s="221" t="s">
        <v>271</v>
      </c>
      <c r="G209" s="476">
        <v>0.96</v>
      </c>
      <c r="H209" s="478"/>
      <c r="I209" s="476"/>
      <c r="J209" s="114"/>
      <c r="K209" s="114"/>
      <c r="L209" s="114"/>
      <c r="M209" s="114"/>
      <c r="N209" s="114"/>
      <c r="O209" s="114"/>
      <c r="P209" s="114"/>
      <c r="Q209" s="114"/>
      <c r="R209" s="61"/>
    </row>
    <row r="210" spans="1:19" ht="39.75" customHeight="1">
      <c r="A210" s="823" t="s">
        <v>462</v>
      </c>
      <c r="B210" s="824"/>
      <c r="C210" s="825"/>
      <c r="D210" s="793" t="s">
        <v>557</v>
      </c>
      <c r="E210" s="784" t="s">
        <v>431</v>
      </c>
      <c r="F210" s="221" t="s">
        <v>379</v>
      </c>
      <c r="G210" s="391">
        <v>800</v>
      </c>
      <c r="H210" s="387"/>
      <c r="I210" s="388"/>
      <c r="J210" s="388"/>
      <c r="K210" s="386"/>
      <c r="L210" s="386"/>
      <c r="M210" s="386"/>
      <c r="N210" s="386"/>
      <c r="O210" s="386"/>
      <c r="P210" s="386"/>
      <c r="Q210" s="386"/>
      <c r="R210" s="61"/>
    </row>
    <row r="211" spans="1:19" ht="39.75" customHeight="1">
      <c r="A211" s="826"/>
      <c r="B211" s="827"/>
      <c r="C211" s="828"/>
      <c r="D211" s="793"/>
      <c r="E211" s="785"/>
      <c r="F211" s="221" t="s">
        <v>271</v>
      </c>
      <c r="G211" s="391">
        <v>626</v>
      </c>
      <c r="H211" s="387"/>
      <c r="I211" s="388"/>
      <c r="J211" s="388"/>
      <c r="K211" s="386"/>
      <c r="L211" s="386"/>
      <c r="M211" s="386"/>
      <c r="N211" s="386"/>
      <c r="O211" s="386"/>
      <c r="P211" s="386"/>
      <c r="Q211" s="386"/>
      <c r="R211" s="61"/>
    </row>
    <row r="212" spans="1:19" ht="35.25" customHeight="1">
      <c r="A212" s="810" t="s">
        <v>463</v>
      </c>
      <c r="B212" s="811"/>
      <c r="C212" s="812"/>
      <c r="D212" s="798" t="s">
        <v>546</v>
      </c>
      <c r="E212" s="808" t="s">
        <v>432</v>
      </c>
      <c r="F212" s="221" t="s">
        <v>379</v>
      </c>
      <c r="G212" s="390">
        <v>795</v>
      </c>
      <c r="H212" s="389"/>
      <c r="I212" s="390"/>
      <c r="J212" s="390"/>
      <c r="K212" s="389"/>
      <c r="L212" s="389"/>
      <c r="M212" s="389"/>
      <c r="N212" s="389"/>
      <c r="O212" s="389"/>
      <c r="P212" s="389"/>
      <c r="Q212" s="389"/>
      <c r="R212" s="61"/>
    </row>
    <row r="213" spans="1:19" ht="39" customHeight="1">
      <c r="A213" s="813"/>
      <c r="B213" s="814"/>
      <c r="C213" s="815"/>
      <c r="D213" s="798"/>
      <c r="E213" s="809"/>
      <c r="F213" s="222" t="s">
        <v>271</v>
      </c>
      <c r="G213" s="390">
        <v>601</v>
      </c>
      <c r="H213" s="389"/>
      <c r="I213" s="390"/>
      <c r="J213" s="390"/>
      <c r="K213" s="389"/>
      <c r="L213" s="389"/>
      <c r="M213" s="389"/>
      <c r="N213" s="389"/>
      <c r="O213" s="389"/>
      <c r="P213" s="389"/>
      <c r="Q213" s="389"/>
      <c r="R213" s="61"/>
    </row>
    <row r="214" spans="1:19" ht="43.5" customHeight="1">
      <c r="A214" s="823" t="s">
        <v>465</v>
      </c>
      <c r="B214" s="824"/>
      <c r="C214" s="825"/>
      <c r="D214" s="793" t="s">
        <v>557</v>
      </c>
      <c r="E214" s="829" t="s">
        <v>432</v>
      </c>
      <c r="F214" s="221" t="s">
        <v>379</v>
      </c>
      <c r="G214" s="390"/>
      <c r="H214" s="479"/>
      <c r="I214" s="543"/>
      <c r="J214" s="391"/>
      <c r="K214" s="387"/>
      <c r="L214" s="387"/>
      <c r="M214" s="387"/>
      <c r="N214" s="387"/>
      <c r="O214" s="387"/>
      <c r="P214" s="387"/>
      <c r="Q214" s="467"/>
      <c r="R214" s="61"/>
    </row>
    <row r="215" spans="1:19" ht="40.5" customHeight="1">
      <c r="A215" s="826"/>
      <c r="B215" s="827"/>
      <c r="C215" s="828"/>
      <c r="D215" s="793"/>
      <c r="E215" s="830"/>
      <c r="F215" s="221" t="s">
        <v>271</v>
      </c>
      <c r="G215" s="451" t="s">
        <v>466</v>
      </c>
      <c r="H215" s="480"/>
      <c r="I215" s="544"/>
      <c r="J215" s="388"/>
      <c r="K215" s="386"/>
      <c r="L215" s="386"/>
      <c r="M215" s="386"/>
      <c r="N215" s="386"/>
      <c r="O215" s="387"/>
      <c r="P215" s="387"/>
      <c r="Q215" s="387"/>
      <c r="R215" s="61"/>
    </row>
    <row r="216" spans="1:19" ht="20.25" customHeight="1">
      <c r="A216" s="3"/>
      <c r="B216" s="3"/>
      <c r="C216" s="3"/>
      <c r="D216" s="3"/>
      <c r="E216" s="3"/>
      <c r="F216" s="2"/>
      <c r="G216" s="3"/>
      <c r="H216" s="3"/>
      <c r="I216" s="3"/>
      <c r="J216" s="3"/>
      <c r="K216" s="3"/>
      <c r="L216" s="3"/>
      <c r="M216" s="3"/>
      <c r="N216" s="3"/>
      <c r="Q216" s="33"/>
    </row>
    <row r="217" spans="1:19">
      <c r="A217" s="3"/>
      <c r="B217" s="3"/>
      <c r="C217" s="3"/>
      <c r="D217" s="3"/>
      <c r="E217" s="3"/>
      <c r="F217" s="2"/>
      <c r="G217" s="3"/>
      <c r="H217" s="3"/>
      <c r="I217" s="3"/>
      <c r="J217" s="3"/>
      <c r="K217" s="3"/>
      <c r="L217" s="3"/>
      <c r="M217" s="3"/>
      <c r="N217" s="3"/>
      <c r="Q217" s="33"/>
    </row>
    <row r="218" spans="1:19" ht="4.5" customHeight="1" thickBot="1">
      <c r="A218" s="3"/>
      <c r="B218" s="3"/>
      <c r="C218" s="3"/>
      <c r="D218" s="3"/>
      <c r="E218" s="3"/>
      <c r="F218" s="2"/>
      <c r="G218" s="3"/>
      <c r="H218" s="3"/>
      <c r="I218" s="3"/>
      <c r="J218" s="3"/>
      <c r="K218" s="3"/>
      <c r="L218" s="3"/>
      <c r="M218" s="3"/>
      <c r="N218" s="3"/>
      <c r="Q218" s="33"/>
    </row>
    <row r="219" spans="1:19" ht="16.5" hidden="1" thickBot="1">
      <c r="A219" s="276"/>
      <c r="B219" s="3"/>
      <c r="C219" s="3"/>
      <c r="D219" s="3"/>
      <c r="E219" s="3"/>
      <c r="F219" s="2"/>
      <c r="G219" s="3"/>
      <c r="H219" s="3"/>
      <c r="I219" s="3"/>
      <c r="J219" s="3"/>
      <c r="K219" s="3"/>
      <c r="L219" s="3"/>
      <c r="M219" s="3"/>
      <c r="N219" s="3"/>
      <c r="Q219" s="33"/>
    </row>
    <row r="220" spans="1:19" ht="25.5">
      <c r="A220" s="3" t="s">
        <v>380</v>
      </c>
      <c r="B220" s="3"/>
      <c r="C220" s="3"/>
      <c r="D220" s="275" t="s">
        <v>270</v>
      </c>
      <c r="E220" s="347" t="s">
        <v>334</v>
      </c>
      <c r="F220" s="220"/>
      <c r="G220" s="314" t="str">
        <f t="shared" ref="G220:Q220" si="14">B30</f>
        <v>P1</v>
      </c>
      <c r="H220" s="314" t="str">
        <f t="shared" si="14"/>
        <v>P2</v>
      </c>
      <c r="I220" s="314" t="str">
        <f t="shared" si="14"/>
        <v>P3</v>
      </c>
      <c r="J220" s="314" t="str">
        <f t="shared" si="14"/>
        <v>P4</v>
      </c>
      <c r="K220" s="314" t="str">
        <f t="shared" si="14"/>
        <v>P5</v>
      </c>
      <c r="L220" s="314" t="str">
        <f t="shared" si="14"/>
        <v>P6</v>
      </c>
      <c r="M220" s="314" t="str">
        <f t="shared" si="14"/>
        <v>P7</v>
      </c>
      <c r="N220" s="314" t="str">
        <f t="shared" si="14"/>
        <v>P8</v>
      </c>
      <c r="O220" s="314" t="str">
        <f t="shared" si="14"/>
        <v>P9</v>
      </c>
      <c r="P220" s="314" t="str">
        <f t="shared" si="14"/>
        <v>P10</v>
      </c>
      <c r="Q220" s="314" t="str">
        <f t="shared" si="14"/>
        <v>P11</v>
      </c>
      <c r="R220" s="33"/>
      <c r="S220" s="33"/>
    </row>
    <row r="221" spans="1:19">
      <c r="A221" s="841" t="str">
        <f>IF(ISBLANK(A204),"",(A204))</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B221" s="842"/>
      <c r="C221" s="843"/>
      <c r="D221" s="839" t="str">
        <f>IF(ISBLANK(D204),"",(D204))</f>
        <v>Топ 10</v>
      </c>
      <c r="E221" s="850" t="str">
        <f>IF(ISBLANK(E204),"",(E204))</f>
        <v>да</v>
      </c>
      <c r="F221" s="221" t="s">
        <v>379</v>
      </c>
      <c r="G221" s="327">
        <f t="shared" ref="G221:Q221" si="15">G204</f>
        <v>1939</v>
      </c>
      <c r="H221" s="327">
        <f t="shared" si="15"/>
        <v>0</v>
      </c>
      <c r="I221" s="327">
        <f t="shared" si="15"/>
        <v>0</v>
      </c>
      <c r="J221" s="327">
        <f t="shared" si="15"/>
        <v>0</v>
      </c>
      <c r="K221" s="327">
        <f t="shared" si="15"/>
        <v>0</v>
      </c>
      <c r="L221" s="327">
        <f t="shared" si="15"/>
        <v>0</v>
      </c>
      <c r="M221" s="327">
        <f t="shared" si="15"/>
        <v>0</v>
      </c>
      <c r="N221" s="327">
        <f t="shared" si="15"/>
        <v>0</v>
      </c>
      <c r="O221" s="327">
        <f t="shared" si="15"/>
        <v>0</v>
      </c>
      <c r="P221" s="327">
        <f t="shared" si="15"/>
        <v>0</v>
      </c>
      <c r="Q221" s="327">
        <f t="shared" si="15"/>
        <v>0</v>
      </c>
      <c r="R221" s="33"/>
      <c r="S221" s="33"/>
    </row>
    <row r="222" spans="1:19" ht="15" customHeight="1" thickBot="1">
      <c r="A222" s="834"/>
      <c r="B222" s="835"/>
      <c r="C222" s="836"/>
      <c r="D222" s="854"/>
      <c r="E222" s="855"/>
      <c r="F222" s="393" t="s">
        <v>271</v>
      </c>
      <c r="G222" s="327">
        <f t="shared" ref="G222:J226" si="16">G205</f>
        <v>1476</v>
      </c>
      <c r="H222" s="327">
        <f t="shared" si="16"/>
        <v>0</v>
      </c>
      <c r="I222" s="327">
        <f t="shared" si="16"/>
        <v>0</v>
      </c>
      <c r="J222" s="327">
        <f t="shared" si="16"/>
        <v>0</v>
      </c>
      <c r="K222" s="327">
        <f t="shared" ref="K222:Q226" si="17">K205</f>
        <v>0</v>
      </c>
      <c r="L222" s="327">
        <f t="shared" si="17"/>
        <v>0</v>
      </c>
      <c r="M222" s="327">
        <f t="shared" si="17"/>
        <v>0</v>
      </c>
      <c r="N222" s="327">
        <f t="shared" si="17"/>
        <v>0</v>
      </c>
      <c r="O222" s="327">
        <f t="shared" si="17"/>
        <v>0</v>
      </c>
      <c r="P222" s="327">
        <f t="shared" si="17"/>
        <v>0</v>
      </c>
      <c r="Q222" s="327">
        <f t="shared" si="17"/>
        <v>0</v>
      </c>
      <c r="R222" s="33"/>
      <c r="S222" s="33"/>
    </row>
    <row r="223" spans="1:19">
      <c r="A223" s="844" t="str">
        <f>IF(ISBLANK(A206),"",(A206))</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B223" s="845"/>
      <c r="C223" s="846"/>
      <c r="D223" s="837" t="str">
        <f>IF(ISBLANK(D206),"",(D206))</f>
        <v xml:space="preserve"> Топ 10</v>
      </c>
      <c r="E223" s="852" t="str">
        <f>IF(ISBLANK(E206),"",(E206))</f>
        <v>да</v>
      </c>
      <c r="F223" s="222" t="s">
        <v>379</v>
      </c>
      <c r="G223" s="392">
        <f t="shared" si="16"/>
        <v>1677</v>
      </c>
      <c r="H223" s="392">
        <f>H206</f>
        <v>0</v>
      </c>
      <c r="I223" s="392">
        <f t="shared" si="16"/>
        <v>0</v>
      </c>
      <c r="J223" s="392">
        <f>J206</f>
        <v>0</v>
      </c>
      <c r="K223" s="392">
        <f t="shared" si="17"/>
        <v>0</v>
      </c>
      <c r="L223" s="392">
        <f t="shared" si="17"/>
        <v>0</v>
      </c>
      <c r="M223" s="392">
        <f t="shared" si="17"/>
        <v>0</v>
      </c>
      <c r="N223" s="392">
        <f t="shared" si="17"/>
        <v>0</v>
      </c>
      <c r="O223" s="392">
        <f t="shared" si="17"/>
        <v>0</v>
      </c>
      <c r="P223" s="392">
        <f t="shared" si="17"/>
        <v>0</v>
      </c>
      <c r="Q223" s="392">
        <f t="shared" si="17"/>
        <v>0</v>
      </c>
      <c r="R223" s="33"/>
      <c r="S223" s="33"/>
    </row>
    <row r="224" spans="1:19" ht="15" customHeight="1" thickBot="1">
      <c r="A224" s="847"/>
      <c r="B224" s="848"/>
      <c r="C224" s="849"/>
      <c r="D224" s="838"/>
      <c r="E224" s="853"/>
      <c r="F224" s="222" t="s">
        <v>271</v>
      </c>
      <c r="G224" s="392">
        <f t="shared" si="16"/>
        <v>1628</v>
      </c>
      <c r="H224" s="392">
        <f t="shared" si="16"/>
        <v>0</v>
      </c>
      <c r="I224" s="392">
        <f t="shared" si="16"/>
        <v>0</v>
      </c>
      <c r="J224" s="392">
        <f t="shared" si="16"/>
        <v>0</v>
      </c>
      <c r="K224" s="392">
        <f t="shared" si="17"/>
        <v>0</v>
      </c>
      <c r="L224" s="392">
        <f t="shared" si="17"/>
        <v>0</v>
      </c>
      <c r="M224" s="392">
        <f t="shared" si="17"/>
        <v>0</v>
      </c>
      <c r="N224" s="392">
        <f t="shared" si="17"/>
        <v>0</v>
      </c>
      <c r="O224" s="392">
        <f t="shared" si="17"/>
        <v>0</v>
      </c>
      <c r="P224" s="392">
        <f t="shared" si="17"/>
        <v>0</v>
      </c>
      <c r="Q224" s="392">
        <f t="shared" si="17"/>
        <v>0</v>
      </c>
      <c r="R224" s="33"/>
      <c r="S224" s="33"/>
    </row>
    <row r="225" spans="1:19">
      <c r="A225" s="831" t="str">
        <f>IF(ISBLANK(A208),"",(A208))</f>
        <v xml:space="preserve">MDR TB-1: Процент ранее излеченных ТБ пациентов, прошедших ТЛЧ (только бактериологически положительные случаи) </v>
      </c>
      <c r="B225" s="832"/>
      <c r="C225" s="833"/>
      <c r="D225" s="839" t="str">
        <f>IF(ISBLANK(D208),"",(D208))</f>
        <v>Топ 10</v>
      </c>
      <c r="E225" s="850" t="str">
        <f>IF(ISBLANK(E208),"",(E208))</f>
        <v>да</v>
      </c>
      <c r="F225" s="394" t="s">
        <v>379</v>
      </c>
      <c r="G225" s="327">
        <f t="shared" si="16"/>
        <v>0.85</v>
      </c>
      <c r="H225" s="327">
        <f t="shared" si="16"/>
        <v>0</v>
      </c>
      <c r="I225" s="327">
        <f t="shared" si="16"/>
        <v>0</v>
      </c>
      <c r="J225" s="327">
        <f t="shared" si="16"/>
        <v>0</v>
      </c>
      <c r="K225" s="327">
        <f t="shared" si="17"/>
        <v>0</v>
      </c>
      <c r="L225" s="327">
        <f t="shared" si="17"/>
        <v>0</v>
      </c>
      <c r="M225" s="327">
        <f t="shared" si="17"/>
        <v>0</v>
      </c>
      <c r="N225" s="327">
        <f t="shared" si="17"/>
        <v>0</v>
      </c>
      <c r="O225" s="327">
        <f t="shared" si="17"/>
        <v>0</v>
      </c>
      <c r="P225" s="327">
        <f t="shared" si="17"/>
        <v>0</v>
      </c>
      <c r="Q225" s="327">
        <f t="shared" si="17"/>
        <v>0</v>
      </c>
      <c r="R225" s="33"/>
      <c r="S225" s="33"/>
    </row>
    <row r="226" spans="1:19" ht="15.75" thickBot="1">
      <c r="A226" s="834"/>
      <c r="B226" s="835"/>
      <c r="C226" s="836"/>
      <c r="D226" s="840"/>
      <c r="E226" s="851"/>
      <c r="F226" s="272" t="s">
        <v>271</v>
      </c>
      <c r="G226" s="328">
        <f t="shared" si="16"/>
        <v>0.96</v>
      </c>
      <c r="H226" s="328">
        <f t="shared" si="16"/>
        <v>0</v>
      </c>
      <c r="I226" s="328">
        <f t="shared" si="16"/>
        <v>0</v>
      </c>
      <c r="J226" s="328">
        <f t="shared" si="16"/>
        <v>0</v>
      </c>
      <c r="K226" s="327">
        <f t="shared" si="17"/>
        <v>0</v>
      </c>
      <c r="L226" s="327">
        <f t="shared" si="17"/>
        <v>0</v>
      </c>
      <c r="M226" s="327">
        <f t="shared" si="17"/>
        <v>0</v>
      </c>
      <c r="N226" s="327">
        <f t="shared" si="17"/>
        <v>0</v>
      </c>
      <c r="O226" s="327">
        <f t="shared" si="17"/>
        <v>0</v>
      </c>
      <c r="P226" s="327">
        <f t="shared" si="17"/>
        <v>0</v>
      </c>
      <c r="Q226" s="327">
        <f t="shared" si="17"/>
        <v>0</v>
      </c>
      <c r="R226" s="33"/>
      <c r="S226" s="33"/>
    </row>
    <row r="227" spans="1:19">
      <c r="A227" s="3"/>
      <c r="B227" s="3"/>
      <c r="C227" s="3"/>
      <c r="D227" s="3"/>
      <c r="E227" s="3"/>
      <c r="F227" s="3"/>
      <c r="G227" s="3"/>
      <c r="H227" s="3"/>
      <c r="I227" s="3"/>
      <c r="J227" s="3"/>
      <c r="K227" s="3"/>
      <c r="L227" s="3"/>
      <c r="M227"/>
      <c r="N227"/>
      <c r="O227" s="33"/>
      <c r="P227" s="33"/>
    </row>
    <row r="228" spans="1:19">
      <c r="M228"/>
      <c r="N228"/>
      <c r="O228" s="33"/>
      <c r="P228" s="33"/>
    </row>
    <row r="229" spans="1:19" ht="14.25" customHeight="1">
      <c r="M229"/>
      <c r="N229"/>
      <c r="O229" s="33"/>
      <c r="P229" s="33"/>
    </row>
    <row r="230" spans="1:19">
      <c r="M230"/>
      <c r="N230"/>
      <c r="O230" s="33"/>
      <c r="P230" s="33"/>
    </row>
  </sheetData>
  <mergeCells count="134">
    <mergeCell ref="G16:H16"/>
    <mergeCell ref="B1:C1"/>
    <mergeCell ref="B8:C8"/>
    <mergeCell ref="A14:I14"/>
    <mergeCell ref="B6:C6"/>
    <mergeCell ref="D6:E6"/>
    <mergeCell ref="H6:I6"/>
    <mergeCell ref="H8:I8"/>
    <mergeCell ref="B10:C10"/>
    <mergeCell ref="D12:E12"/>
    <mergeCell ref="F12:I12"/>
    <mergeCell ref="A2:I2"/>
    <mergeCell ref="B4:C4"/>
    <mergeCell ref="D4:E4"/>
    <mergeCell ref="F4:I4"/>
    <mergeCell ref="F10:I10"/>
    <mergeCell ref="D10:E10"/>
    <mergeCell ref="B12:C12"/>
    <mergeCell ref="E154:E155"/>
    <mergeCell ref="A156:C157"/>
    <mergeCell ref="D156:D157"/>
    <mergeCell ref="E156:E157"/>
    <mergeCell ref="A158:C159"/>
    <mergeCell ref="D158:D159"/>
    <mergeCell ref="E158:E159"/>
    <mergeCell ref="E174:E175"/>
    <mergeCell ref="A154:C155"/>
    <mergeCell ref="E166:E167"/>
    <mergeCell ref="A168:C169"/>
    <mergeCell ref="D168:D169"/>
    <mergeCell ref="E168:E169"/>
    <mergeCell ref="A160:C161"/>
    <mergeCell ref="D160:D161"/>
    <mergeCell ref="A166:C167"/>
    <mergeCell ref="D154:D155"/>
    <mergeCell ref="D208:D209"/>
    <mergeCell ref="A203:C203"/>
    <mergeCell ref="A204:C205"/>
    <mergeCell ref="E208:E209"/>
    <mergeCell ref="A176:C177"/>
    <mergeCell ref="D176:D177"/>
    <mergeCell ref="E176:E177"/>
    <mergeCell ref="A181:C182"/>
    <mergeCell ref="D181:D182"/>
    <mergeCell ref="D183:D184"/>
    <mergeCell ref="D185:D186"/>
    <mergeCell ref="E185:E186"/>
    <mergeCell ref="E181:E182"/>
    <mergeCell ref="A183:C184"/>
    <mergeCell ref="A206:C207"/>
    <mergeCell ref="A208:C209"/>
    <mergeCell ref="D198:D199"/>
    <mergeCell ref="D188:D189"/>
    <mergeCell ref="E188:E189"/>
    <mergeCell ref="A200:C201"/>
    <mergeCell ref="D200:D201"/>
    <mergeCell ref="E200:E201"/>
    <mergeCell ref="C18:E18"/>
    <mergeCell ref="A21:I21"/>
    <mergeCell ref="C24:D24"/>
    <mergeCell ref="F24:G24"/>
    <mergeCell ref="H24:I24"/>
    <mergeCell ref="A123:A126"/>
    <mergeCell ref="A127:A142"/>
    <mergeCell ref="A18:B18"/>
    <mergeCell ref="A81:B81"/>
    <mergeCell ref="A82:B82"/>
    <mergeCell ref="A26:B26"/>
    <mergeCell ref="A80:B80"/>
    <mergeCell ref="A69:C69"/>
    <mergeCell ref="A83:B83"/>
    <mergeCell ref="A29:M29"/>
    <mergeCell ref="A84:B84"/>
    <mergeCell ref="E214:E215"/>
    <mergeCell ref="D214:D215"/>
    <mergeCell ref="D212:D213"/>
    <mergeCell ref="A225:C226"/>
    <mergeCell ref="D223:D224"/>
    <mergeCell ref="D225:D226"/>
    <mergeCell ref="A221:C222"/>
    <mergeCell ref="A223:C224"/>
    <mergeCell ref="E225:E226"/>
    <mergeCell ref="E223:E224"/>
    <mergeCell ref="D221:D222"/>
    <mergeCell ref="E221:E222"/>
    <mergeCell ref="A214:C215"/>
    <mergeCell ref="D210:D211"/>
    <mergeCell ref="E212:E213"/>
    <mergeCell ref="A212:C213"/>
    <mergeCell ref="A174:C175"/>
    <mergeCell ref="D174:D175"/>
    <mergeCell ref="A196:C197"/>
    <mergeCell ref="D196:D197"/>
    <mergeCell ref="E196:E197"/>
    <mergeCell ref="A198:C199"/>
    <mergeCell ref="A185:C186"/>
    <mergeCell ref="E183:E184"/>
    <mergeCell ref="A190:C191"/>
    <mergeCell ref="D190:D191"/>
    <mergeCell ref="E190:E191"/>
    <mergeCell ref="E210:E211"/>
    <mergeCell ref="A210:C211"/>
    <mergeCell ref="E198:E199"/>
    <mergeCell ref="A192:C193"/>
    <mergeCell ref="D192:D193"/>
    <mergeCell ref="E192:E193"/>
    <mergeCell ref="A194:C195"/>
    <mergeCell ref="D194:D195"/>
    <mergeCell ref="E194:E195"/>
    <mergeCell ref="A188:C189"/>
    <mergeCell ref="N31:N34"/>
    <mergeCell ref="D204:D205"/>
    <mergeCell ref="E204:E205"/>
    <mergeCell ref="E206:E207"/>
    <mergeCell ref="D206:D207"/>
    <mergeCell ref="E56:H56"/>
    <mergeCell ref="E160:E161"/>
    <mergeCell ref="A162:C163"/>
    <mergeCell ref="D162:D163"/>
    <mergeCell ref="E162:E163"/>
    <mergeCell ref="A164:C165"/>
    <mergeCell ref="D164:D165"/>
    <mergeCell ref="E164:E165"/>
    <mergeCell ref="A151:C151"/>
    <mergeCell ref="A152:C153"/>
    <mergeCell ref="D152:D153"/>
    <mergeCell ref="E152:E153"/>
    <mergeCell ref="A170:C171"/>
    <mergeCell ref="D170:D171"/>
    <mergeCell ref="E170:E171"/>
    <mergeCell ref="A172:C173"/>
    <mergeCell ref="D172:D173"/>
    <mergeCell ref="E172:E173"/>
    <mergeCell ref="D166:D167"/>
  </mergeCells>
  <phoneticPr fontId="30" type="noConversion"/>
  <conditionalFormatting sqref="A34 E32:G32 A32 L33:M33">
    <cfRule type="expression" dxfId="107" priority="26" stopIfTrue="1">
      <formula>+AND(A31&gt;=#REF!,A31&lt;=#REF!)</formula>
    </cfRule>
  </conditionalFormatting>
  <conditionalFormatting sqref="L34:M34">
    <cfRule type="expression" dxfId="106" priority="27" stopIfTrue="1">
      <formula>+AND(L32&gt;=#REF!,L32&lt;=#REF!)</formula>
    </cfRule>
  </conditionalFormatting>
  <conditionalFormatting sqref="B109:M109 B30:M30">
    <cfRule type="cellIs" dxfId="105" priority="30" stopIfTrue="1" operator="equal">
      <formula>$B$16</formula>
    </cfRule>
  </conditionalFormatting>
  <conditionalFormatting sqref="B12:C12">
    <cfRule type="cellIs" dxfId="104" priority="32" stopIfTrue="1" operator="equal">
      <formula>"C"</formula>
    </cfRule>
    <cfRule type="cellIs" dxfId="103" priority="33" stopIfTrue="1" operator="equal">
      <formula>"B2"</formula>
    </cfRule>
    <cfRule type="cellIs" dxfId="102" priority="34" stopIfTrue="1" operator="equal">
      <formula>"B1"</formula>
    </cfRule>
  </conditionalFormatting>
  <conditionalFormatting sqref="G220:Q220 G203:Q203">
    <cfRule type="cellIs" dxfId="101" priority="41" stopIfTrue="1" operator="equal">
      <formula>$B$16</formula>
    </cfRule>
  </conditionalFormatting>
  <conditionalFormatting sqref="E33:K33">
    <cfRule type="expression" dxfId="100" priority="19" stopIfTrue="1">
      <formula>+AND(E32&gt;=#REF!,E32&lt;=#REF!)</formula>
    </cfRule>
  </conditionalFormatting>
  <conditionalFormatting sqref="E34:K34">
    <cfRule type="expression" dxfId="99" priority="18" stopIfTrue="1">
      <formula>+AND(E32&gt;=#REF!,E32&lt;=#REF!)</formula>
    </cfRule>
  </conditionalFormatting>
  <conditionalFormatting sqref="E56:H56">
    <cfRule type="expression" dxfId="98" priority="15" stopIfTrue="1">
      <formula>LEFT($E$56,3)="Все"</formula>
    </cfRule>
  </conditionalFormatting>
  <conditionalFormatting sqref="B33:C33 B31:B32">
    <cfRule type="expression" dxfId="97" priority="10" stopIfTrue="1">
      <formula>+AND(B30&gt;=#REF!,B30&lt;=#REF!)</formula>
    </cfRule>
  </conditionalFormatting>
  <conditionalFormatting sqref="B34:D34">
    <cfRule type="expression" dxfId="96" priority="11" stopIfTrue="1">
      <formula>+AND(B32&gt;=#REF!,B32&lt;=#REF!)</formula>
    </cfRule>
  </conditionalFormatting>
  <conditionalFormatting sqref="G151:Q151">
    <cfRule type="cellIs" dxfId="95" priority="9" stopIfTrue="1" operator="equal">
      <formula>$B$16</formula>
    </cfRule>
  </conditionalFormatting>
  <conditionalFormatting sqref="H180:Q180">
    <cfRule type="cellIs" dxfId="94" priority="4" stopIfTrue="1" operator="equal">
      <formula>$B$16</formula>
    </cfRule>
  </conditionalFormatting>
  <conditionalFormatting sqref="G180">
    <cfRule type="cellIs" dxfId="93" priority="7" stopIfTrue="1" operator="equal">
      <formula>$B$16</formula>
    </cfRule>
  </conditionalFormatting>
  <conditionalFormatting sqref="D32:D33">
    <cfRule type="expression" dxfId="92" priority="1" stopIfTrue="1">
      <formula>+AND(D31&gt;=#REF!,D31&lt;=#REF!)</formula>
    </cfRule>
  </conditionalFormatting>
  <dataValidations count="9">
    <dataValidation type="list" allowBlank="1" showInputMessage="1" showErrorMessage="1" sqref="F6 SS143 ACO143 AMK143 AWG143 BGC143 BPY143 BZU143 CJQ143 CTM143 DDI143 DNE143 DXA143 EGW143 EQS143 FAO143 FKK143 FUG143 GEC143 GNY143 GXU143 HHQ143 HRM143 IBI143 ILE143 IVA143 JEW143 JOS143 JYO143 KIK143 KSG143 LCC143 LLY143 LVU143 MFQ143 MPM143 MZI143 NJE143 NTA143 OCW143 OMS143 OWO143 PGK143 PQG143 QAC143 QJY143 QTU143 RDQ143 RNM143 RXI143 SHE143 SRA143 TAW143 TKS143 TUO143 UEK143 UOG143 UYC143 VHY143 VRU143 WBQ143 WLM143 WVI143 WVI121 WLM121 WBQ121 VRU121 VHY121 UYC121 UOG121 UEK121 TUO121 TKS121 TAW121 SRA121 SHE121 RXI121 RNM121 RDQ121 QTU121 QJY121 QAC121 PQG121 PGK121 OWO121 OMS121 OCW121 NTA121 NJE121 MZI121 MPM121 MFQ121 LVU121 LLY121 LCC121 KSG121 KIK121 JYO121 JOS121 JEW121 IVA121 ILE121 IBI121 HRM121 HHQ121 GXU121 GNY121 GEC121 FUG121 FKK121 FAO121 EQS121 EGW121 DXA121 DNE121 DDI121 CTM121 CJQ121 BZU121 BPY121 BGC121 AWG121 AMK121 ACO121 SS121 IW121 IW143 A123:A126">
      <formula1>Component</formula1>
    </dataValidation>
    <dataValidation type="list" allowBlank="1" showInputMessage="1" showErrorMessage="1" sqref="B16">
      <formula1>PERIOD</formula1>
    </dataValidation>
    <dataValidation type="list" allowBlank="1" showInputMessage="1" showErrorMessage="1" sqref="F10:I10">
      <formula1>LFA</formula1>
    </dataValidation>
    <dataValidation type="list" allowBlank="1" showInputMessage="1" showErrorMessage="1" sqref="B12:C12">
      <formula1>Rating</formula1>
    </dataValidation>
    <dataValidation type="list" allowBlank="1" showInputMessage="1" showErrorMessage="1" sqref="H8:I8">
      <formula1>Phase</formula1>
    </dataValidation>
    <dataValidation type="list" allowBlank="1" showInputMessage="1" showErrorMessage="1" sqref="F8">
      <formula1>Round</formula1>
    </dataValidation>
    <dataValidation type="list" allowBlank="1" showInputMessage="1" showErrorMessage="1" sqref="C26">
      <formula1>Currency</formula1>
    </dataValidation>
    <dataValidation type="list" allowBlank="1" showInputMessage="1" showErrorMessage="1" sqref="B127:B142 WLN123:WLN142 WBR123:WBR142 VRV123:VRV142 VHZ123:VHZ142 UYD123:UYD142 UOH123:UOH142 UEL123:UEL142 TUP123:TUP142 TKT123:TKT142 TAX123:TAX142 SRB123:SRB142 SHF123:SHF142 RXJ123:RXJ142 RNN123:RNN142 RDR123:RDR142 QTV123:QTV142 QJZ123:QJZ142 QAD123:QAD142 PQH123:PQH142 PGL123:PGL142 OWP123:OWP142 OMT123:OMT142 OCX123:OCX142 NTB123:NTB142 NJF123:NJF142 MZJ123:MZJ142 MPN123:MPN142 MFR123:MFR142 LVV123:LVV142 LLZ123:LLZ142 LCD123:LCD142 KSH123:KSH142 KIL123:KIL142 JYP123:JYP142 JOT123:JOT142 JEX123:JEX142 IVB123:IVB142 ILF123:ILF142 IBJ123:IBJ142 HRN123:HRN142 HHR123:HHR142 GXV123:GXV142 GNZ123:GNZ142 GED123:GED142 FUH123:FUH142 FKL123:FKL142 FAP123:FAP142 EQT123:EQT142 EGX123:EGX142 DXB123:DXB142 DNF123:DNF142 DDJ123:DDJ142 CTN123:CTN142 CJR123:CJR142 BZV123:BZV142 BPZ123:BPZ142 BGD123:BGD142 AWH123:AWH142 AML123:AML142 ACP123:ACP142 ST123:ST142 IX123:IX142 WVJ123:WVJ142">
      <formula1>мва</formula1>
    </dataValidation>
    <dataValidation type="list" allowBlank="1" showInputMessage="1" showErrorMessage="1" sqref="ST143:ST146 ACP143:ACP146 AML143:AML146 AWH143:AWH146 BGD143:BGD146 BPZ143:BPZ146 BZV143:BZV146 CJR143:CJR146 CTN143:CTN146 DDJ143:DDJ146 DNF143:DNF146 DXB143:DXB146 EGX143:EGX146 EQT143:EQT146 FAP143:FAP146 FKL143:FKL146 FUH143:FUH146 GED143:GED146 GNZ143:GNZ146 GXV143:GXV146 HHR143:HHR146 HRN143:HRN146 IBJ143:IBJ146 ILF143:ILF146 IVB143:IVB146 JEX143:JEX146 JOT143:JOT146 JYP143:JYP146 KIL143:KIL146 KSH143:KSH146 LCD143:LCD146 LLZ143:LLZ146 LVV143:LVV146 MFR143:MFR146 MPN143:MPN146 MZJ143:MZJ146 NJF143:NJF146 NTB143:NTB146 OCX143:OCX146 OMT143:OMT146 OWP143:OWP146 PGL143:PGL146 PQH143:PQH146 QAD143:QAD146 QJZ143:QJZ146 QTV143:QTV146 RDR143:RDR146 RNN143:RNN146 RXJ143:RXJ146 SHF143:SHF146 SRB143:SRB146 TAX143:TAX146 TKT143:TKT146 TUP143:TUP146 UEL143:UEL146 UOH143:UOH146 UYD143:UYD146 VHZ143:VHZ146 VRV143:VRV146 WBR143:WBR146 WLN143:WLN146 WVJ143:WVJ146 WVJ121 WLN121 WBR121 VRV121 VHZ121 UYD121 UOH121 UEL121 TUP121 TKT121 TAX121 SRB121 SHF121 RXJ121 RNN121 RDR121 QTV121 QJZ121 QAD121 PQH121 PGL121 OWP121 OMT121 OCX121 NTB121 NJF121 MZJ121 MPN121 MFR121 LVV121 LLZ121 LCD121 KSH121 KIL121 JYP121 JOT121 JEX121 IVB121 ILF121 IBJ121 HRN121 HHR121 GXV121 GNZ121 GED121 FUH121 FKL121 FAP121 EQT121 EGX121 DXB121 DNF121 DDJ121 CTN121 CJR121 BZV121 BPZ121 BGD121 AWH121 AML121 ACP121 ST121 IX121 IX143:IX146 B123:B126">
      <formula1>Medicaments</formula1>
    </dataValidation>
  </dataValidations>
  <printOptions horizontalCentered="1"/>
  <pageMargins left="0.45866141700000002" right="0.45866141700000002" top="0.74803149606299202" bottom="0.74803149606299202" header="0.31496062992126" footer="0.31496062992126"/>
  <pageSetup paperSize="8" scale="70" orientation="landscape" r:id="rId1"/>
  <headerFooter>
    <oddFooter>&amp;L&amp;F&amp;C&amp;A&amp;RV1.0          &amp;D</oddFooter>
  </headerFooter>
  <rowBreaks count="1" manualBreakCount="1">
    <brk id="57" max="16383" man="1"/>
  </rowBreaks>
  <ignoredErrors>
    <ignoredError sqref="G220:Q220 D221"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zoomScale="90" zoomScaleNormal="110" zoomScaleSheetLayoutView="100" workbookViewId="0">
      <selection activeCell="L28" sqref="L28"/>
    </sheetView>
  </sheetViews>
  <sheetFormatPr defaultColWidth="11.42578125" defaultRowHeight="15"/>
  <cols>
    <col min="1" max="1" width="21.140625" style="3" customWidth="1"/>
    <col min="2" max="2" width="19.5703125" style="3" customWidth="1"/>
    <col min="3" max="3" width="20.5703125" style="3" customWidth="1"/>
    <col min="4" max="4" width="20.42578125" style="3" customWidth="1"/>
    <col min="5" max="5" width="10.85546875" style="3" customWidth="1"/>
    <col min="6" max="6" width="17.42578125" style="3" customWidth="1"/>
    <col min="7" max="7" width="15.5703125" style="3" customWidth="1"/>
    <col min="8" max="8" width="20.140625" style="3" bestFit="1" customWidth="1"/>
    <col min="9" max="9" width="9.42578125" style="3" customWidth="1"/>
    <col min="10" max="10" width="10.28515625"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37"/>
      <c r="H1" s="2"/>
      <c r="I1" s="2"/>
      <c r="J1" s="2"/>
    </row>
    <row r="2" spans="1:24" ht="25.5" customHeight="1"/>
    <row r="3" spans="1:24" ht="36">
      <c r="B3" s="916" t="str">
        <f>+"Панель показателей: "&amp;" "&amp;+IF('Ввод данных'!B4="Выберите","",'Ввод данных'!B4&amp;" - ")&amp;+IF('Ввод данных'!F6="Выберите","",'Ввод данных'!F6)</f>
        <v>Панель показателей:  Кыргызстан - ВИЧ/СПИД/ТБ</v>
      </c>
      <c r="C3" s="916"/>
      <c r="D3" s="916"/>
      <c r="E3" s="916"/>
      <c r="F3" s="916"/>
      <c r="G3" s="916"/>
      <c r="H3" s="916"/>
      <c r="I3" s="916"/>
      <c r="J3" s="916"/>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33" t="s">
        <v>92</v>
      </c>
      <c r="B6" s="917" t="str">
        <f>+IF('Ввод данных'!B4="Выберите","",'Ввод данных'!B4)</f>
        <v>Кыргызстан</v>
      </c>
      <c r="C6" s="917"/>
      <c r="D6" s="920" t="s">
        <v>317</v>
      </c>
      <c r="E6" s="920"/>
      <c r="F6" s="921" t="str">
        <f>+'Ввод данных'!F4</f>
        <v>«Эффективный контроль за туберкулезом и ВИЧ-инфекцией в Кыргызской Республике»</v>
      </c>
      <c r="G6" s="921"/>
      <c r="H6" s="921"/>
      <c r="I6" s="921"/>
      <c r="J6" s="921"/>
      <c r="K6" s="47"/>
      <c r="L6" s="78"/>
      <c r="M6" s="47"/>
      <c r="N6" s="47"/>
      <c r="O6" s="47"/>
      <c r="P6" s="48"/>
      <c r="Q6" s="17"/>
      <c r="R6" s="17"/>
      <c r="S6" s="17"/>
      <c r="T6" s="17"/>
      <c r="U6" s="17"/>
    </row>
    <row r="7" spans="1:24" ht="8.25" customHeight="1">
      <c r="B7" s="6"/>
      <c r="C7" s="7"/>
      <c r="D7" s="7"/>
      <c r="E7" s="8"/>
      <c r="F7" s="8"/>
      <c r="G7" s="9"/>
      <c r="H7" s="9"/>
      <c r="K7" s="47"/>
      <c r="L7" s="47"/>
      <c r="M7" s="47"/>
      <c r="N7" s="47"/>
      <c r="O7" s="47"/>
      <c r="P7" s="48"/>
      <c r="Q7" s="17"/>
      <c r="R7" s="17"/>
      <c r="S7" s="17"/>
      <c r="T7" s="17"/>
      <c r="U7" s="17"/>
    </row>
    <row r="8" spans="1:24" ht="3.75" customHeight="1">
      <c r="C8" s="10"/>
      <c r="D8" s="10"/>
      <c r="E8" s="10"/>
      <c r="F8" s="10"/>
      <c r="G8" s="10"/>
      <c r="H8" s="10"/>
      <c r="I8" s="10"/>
      <c r="J8" s="10"/>
      <c r="K8" s="47"/>
      <c r="L8" s="47"/>
      <c r="M8" s="47"/>
      <c r="N8" s="47"/>
      <c r="O8" s="49"/>
      <c r="P8" s="48"/>
      <c r="Q8" s="49"/>
      <c r="R8" s="50"/>
      <c r="S8" s="17"/>
      <c r="T8" s="17"/>
      <c r="U8" s="17"/>
    </row>
    <row r="9" spans="1:24" ht="15.75">
      <c r="A9" s="308" t="s">
        <v>249</v>
      </c>
      <c r="B9" s="349" t="str">
        <f>+IF('Ввод данных'!F6="Please Select","",'Ввод данных'!F6)</f>
        <v>ВИЧ/СПИД/ТБ</v>
      </c>
      <c r="C9" s="200" t="s">
        <v>335</v>
      </c>
      <c r="D9" s="285" t="str">
        <f>+'Ввод данных'!B6</f>
        <v>KGZ-C-UNDP</v>
      </c>
      <c r="E9" s="919" t="s">
        <v>274</v>
      </c>
      <c r="F9" s="919"/>
      <c r="G9" s="286">
        <f>+IF(ISBLANK('Ввод данных'!B10),"",'Ввод данных'!B10)</f>
        <v>42552</v>
      </c>
      <c r="H9" s="368" t="s">
        <v>4</v>
      </c>
      <c r="I9" s="918">
        <f>+IF(ISBLANK('Ввод данных'!H6),"",'Ввод данных'!H6)</f>
        <v>24341578.491344798</v>
      </c>
      <c r="J9" s="918"/>
      <c r="K9" s="47"/>
      <c r="L9" s="47"/>
      <c r="M9" s="47"/>
      <c r="N9" s="47"/>
      <c r="O9" s="49"/>
      <c r="P9" s="48"/>
      <c r="Q9" s="49"/>
      <c r="R9" s="50"/>
      <c r="S9" s="17"/>
      <c r="T9" s="11"/>
      <c r="U9" s="11"/>
      <c r="V9" s="10"/>
      <c r="W9" s="10"/>
      <c r="X9" s="10"/>
    </row>
    <row r="10" spans="1:24" ht="15.75" customHeight="1">
      <c r="A10" s="308" t="s">
        <v>250</v>
      </c>
      <c r="B10" s="350">
        <f>+IF('Ввод данных'!F8="Please Select","",'Ввод данных'!F8)</f>
        <v>0</v>
      </c>
      <c r="C10" s="200" t="s">
        <v>256</v>
      </c>
      <c r="D10" s="348">
        <f>+IF('Ввод данных'!H8="Please Select","",'Ввод данных'!H8)</f>
        <v>0</v>
      </c>
      <c r="E10" s="910" t="s">
        <v>315</v>
      </c>
      <c r="F10" s="911"/>
      <c r="G10" s="909" t="str">
        <f>+'Ввод данных'!B8</f>
        <v>ПРООН</v>
      </c>
      <c r="H10" s="909"/>
      <c r="I10" s="909"/>
      <c r="J10" s="909"/>
      <c r="K10" s="51"/>
      <c r="L10" s="51"/>
      <c r="M10" s="47"/>
      <c r="N10" s="51"/>
      <c r="O10" s="49"/>
      <c r="P10" s="48"/>
      <c r="Q10" s="11"/>
      <c r="R10" s="50"/>
      <c r="S10" s="17"/>
      <c r="T10" s="11"/>
      <c r="U10" s="11"/>
    </row>
    <row r="11" spans="1:24" ht="31.5" customHeight="1">
      <c r="A11" s="308" t="s">
        <v>336</v>
      </c>
      <c r="B11" s="287" t="str">
        <f>+'Ввод данных'!B16</f>
        <v>P1</v>
      </c>
      <c r="C11" s="279" t="s">
        <v>272</v>
      </c>
      <c r="D11" s="288">
        <f>+IF(ISBLANK('Ввод данных'!D16),"",'Ввод данных'!D16)</f>
        <v>42552</v>
      </c>
      <c r="E11" s="919" t="s">
        <v>273</v>
      </c>
      <c r="F11" s="919"/>
      <c r="G11" s="288">
        <f>+IF(ISBLANK('Ввод данных'!F16),"",'Ввод данных'!F16)</f>
        <v>42735</v>
      </c>
      <c r="H11" s="367" t="s">
        <v>395</v>
      </c>
      <c r="I11" s="912" t="str">
        <f>+IF('Ввод данных'!B12="Пожалуйста Выберите","",'Ввод данных'!B12)</f>
        <v>A1</v>
      </c>
      <c r="J11" s="912"/>
      <c r="K11" s="236"/>
      <c r="L11" s="51"/>
      <c r="M11" s="47"/>
      <c r="N11" s="51"/>
      <c r="O11" s="51"/>
      <c r="P11" s="48"/>
      <c r="Q11" s="11"/>
      <c r="R11" s="50"/>
      <c r="S11" s="17"/>
      <c r="T11" s="12"/>
      <c r="U11" s="11"/>
    </row>
    <row r="12" spans="1:24" ht="31.5" customHeight="1">
      <c r="A12" s="352" t="s">
        <v>318</v>
      </c>
      <c r="B12" s="909" t="str">
        <f>+IF('Ввод данных'!F10="Пожалуйста Выберите","",'Ввод данных'!F10)</f>
        <v>UNOPS</v>
      </c>
      <c r="C12" s="909"/>
      <c r="D12" s="909"/>
      <c r="E12" s="913" t="s">
        <v>394</v>
      </c>
      <c r="F12" s="913"/>
      <c r="G12" s="909" t="str">
        <f>+'Ввод данных'!F12</f>
        <v>Арташес Мирзоян</v>
      </c>
      <c r="H12" s="909"/>
      <c r="I12" s="909"/>
      <c r="J12" s="909"/>
      <c r="K12" s="51"/>
      <c r="L12" s="51"/>
      <c r="M12" s="47"/>
      <c r="N12" s="51"/>
      <c r="O12" s="17"/>
      <c r="P12" s="48"/>
      <c r="Q12" s="11"/>
      <c r="R12" s="50"/>
      <c r="S12" s="17"/>
      <c r="T12" s="11"/>
      <c r="U12" s="52"/>
      <c r="V12" s="11"/>
      <c r="W12" s="12"/>
      <c r="X12" s="11"/>
    </row>
    <row r="13" spans="1:24" ht="27.75" customHeight="1">
      <c r="A13" s="351" t="s">
        <v>393</v>
      </c>
      <c r="B13" s="909" t="str">
        <f>+'Ввод данных'!C18</f>
        <v>ПРООН</v>
      </c>
      <c r="C13" s="909"/>
      <c r="D13" s="909"/>
      <c r="E13" s="913" t="s">
        <v>275</v>
      </c>
      <c r="F13" s="913"/>
      <c r="G13" s="914">
        <f>+IF(ISBLANK('Ввод данных'!I16),"",'Ввод данных'!I16)</f>
        <v>43202</v>
      </c>
      <c r="H13" s="915"/>
      <c r="I13" s="915"/>
      <c r="J13" s="915"/>
      <c r="K13" s="17"/>
      <c r="L13" s="18"/>
      <c r="M13" s="18"/>
      <c r="N13" s="18"/>
      <c r="O13" s="17"/>
      <c r="P13" s="18"/>
      <c r="Q13" s="18"/>
      <c r="R13" s="50"/>
      <c r="S13" s="17"/>
      <c r="T13" s="18"/>
      <c r="U13" s="53"/>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09"/>
      <c r="D16" s="16"/>
      <c r="E16" s="309"/>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sheetProtection password="CFC9" sheet="1"/>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30" type="noConversion"/>
  <conditionalFormatting sqref="I11:J11">
    <cfRule type="cellIs" dxfId="91" priority="1" stopIfTrue="1" operator="equal">
      <formula>"C"</formula>
    </cfRule>
    <cfRule type="cellIs" dxfId="90" priority="2" stopIfTrue="1" operator="equal">
      <formula>"B2"</formula>
    </cfRule>
    <cfRule type="cellIs" dxfId="89"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8"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Q36"/>
  <sheetViews>
    <sheetView showGridLines="0" topLeftCell="A31" zoomScale="130" zoomScaleNormal="130" workbookViewId="0">
      <selection activeCell="R25" sqref="R25"/>
    </sheetView>
  </sheetViews>
  <sheetFormatPr defaultColWidth="11" defaultRowHeight="15"/>
  <cols>
    <col min="1" max="1" width="3.85546875" customWidth="1"/>
    <col min="2" max="2" width="11.7109375" customWidth="1"/>
    <col min="3" max="3" width="5.140625" customWidth="1"/>
    <col min="4" max="4" width="12.42578125" customWidth="1"/>
    <col min="5" max="5" width="11.42578125" customWidth="1"/>
    <col min="6" max="6" width="14.28515625" customWidth="1"/>
    <col min="7" max="9" width="3.85546875" customWidth="1"/>
    <col min="10" max="10" width="10.42578125" customWidth="1"/>
    <col min="11" max="11" width="14.7109375" customWidth="1"/>
    <col min="12" max="12" width="12" customWidth="1"/>
    <col min="13" max="13" width="11.7109375" customWidth="1"/>
  </cols>
  <sheetData>
    <row r="1" spans="2:17" ht="30.75" customHeight="1">
      <c r="B1" s="3"/>
      <c r="C1" s="3"/>
      <c r="D1" s="3"/>
      <c r="E1" s="3"/>
      <c r="F1" s="3"/>
      <c r="G1" s="3"/>
      <c r="H1" s="3"/>
      <c r="I1" s="3"/>
      <c r="J1" s="3"/>
      <c r="K1" s="3"/>
      <c r="L1" s="3"/>
      <c r="M1" s="3"/>
    </row>
    <row r="2" spans="2:17" ht="27.75" customHeight="1">
      <c r="B2" s="931" t="str">
        <f>+"Панель показателей:  "&amp;"  "&amp;IF(+'Ввод данных'!B4="Выберите","",'Ввод данных'!B4&amp;" - ")&amp;IF('Ввод данных'!F6="Выберите","",'Ввод данных'!F6)</f>
        <v>Панель показателей:    Кыргызстан - ВИЧ/СПИД/ТБ</v>
      </c>
      <c r="C2" s="931"/>
      <c r="D2" s="931"/>
      <c r="E2" s="931"/>
      <c r="F2" s="931"/>
      <c r="G2" s="931"/>
      <c r="H2" s="931"/>
      <c r="I2" s="931"/>
      <c r="J2" s="931"/>
      <c r="K2" s="931"/>
      <c r="L2" s="931"/>
      <c r="M2" s="931"/>
      <c r="N2" s="1"/>
      <c r="O2" s="1"/>
      <c r="P2" s="1"/>
      <c r="Q2" s="1"/>
    </row>
    <row r="3" spans="2:17">
      <c r="B3" s="353">
        <f>+IF('Ввод данных'!F8="Выберите","",'Ввод данных'!F8)</f>
        <v>0</v>
      </c>
      <c r="C3" s="936"/>
      <c r="D3" s="936"/>
      <c r="E3" s="935"/>
      <c r="F3" s="935"/>
      <c r="G3" s="935"/>
      <c r="H3" s="935"/>
      <c r="I3" s="935"/>
      <c r="J3" s="935"/>
      <c r="K3" s="933" t="str">
        <f>+'Ввод данных'!A16</f>
        <v>Отчетный период</v>
      </c>
      <c r="L3" s="933"/>
      <c r="M3" s="178" t="str">
        <f>+'Ввод данных'!B16</f>
        <v>P1</v>
      </c>
      <c r="N3" s="79"/>
    </row>
    <row r="4" spans="2:17" ht="23.25">
      <c r="B4" s="369" t="str">
        <f>+'Ввод данных'!A12</f>
        <v>Последняя оценка:</v>
      </c>
      <c r="C4" s="937" t="str">
        <f>+IF('Ввод данных'!B12="Выберите","",'Ввод данных'!B12)</f>
        <v>A1</v>
      </c>
      <c r="D4" s="937"/>
      <c r="E4" s="935" t="str">
        <f>+'Ввод данных'!B8</f>
        <v>ПРООН</v>
      </c>
      <c r="F4" s="935"/>
      <c r="G4" s="935"/>
      <c r="H4" s="935"/>
      <c r="I4" s="935"/>
      <c r="J4" s="935"/>
      <c r="K4" s="933" t="str">
        <f>+'Ввод данных'!C16</f>
        <v>с:</v>
      </c>
      <c r="L4" s="934"/>
      <c r="M4" s="180">
        <f>+IF(ISBLANK('Ввод данных'!D16),"",'Ввод данных'!D16)</f>
        <v>42552</v>
      </c>
    </row>
    <row r="5" spans="2:17" ht="18.75" customHeight="1">
      <c r="B5" s="115"/>
      <c r="C5" s="115"/>
      <c r="D5" s="932" t="str">
        <f>+'Ввод данных'!F4</f>
        <v>«Эффективный контроль за туберкулезом и ВИЧ-инфекцией в Кыргызской Республике»</v>
      </c>
      <c r="E5" s="932"/>
      <c r="F5" s="932"/>
      <c r="G5" s="932"/>
      <c r="H5" s="932"/>
      <c r="I5" s="932"/>
      <c r="J5" s="932"/>
      <c r="K5" s="932"/>
      <c r="L5" s="115" t="str">
        <f>+'Ввод данных'!E16</f>
        <v>до:</v>
      </c>
      <c r="M5" s="180">
        <f>+IF(ISBLANK('Ввод данных'!F16),"",'Ввод данных'!F16)</f>
        <v>42735</v>
      </c>
    </row>
    <row r="6" spans="2:17" ht="18.75">
      <c r="B6" s="119"/>
      <c r="C6" s="115"/>
      <c r="D6" s="116"/>
      <c r="E6" s="938" t="s">
        <v>381</v>
      </c>
      <c r="F6" s="938"/>
      <c r="G6" s="938"/>
      <c r="H6" s="938"/>
      <c r="I6" s="938"/>
      <c r="J6" s="938"/>
      <c r="K6" s="3"/>
      <c r="L6" s="3"/>
      <c r="M6" s="3"/>
    </row>
    <row r="7" spans="2:17" ht="10.5" customHeight="1">
      <c r="B7" s="120"/>
      <c r="C7" s="121"/>
      <c r="D7" s="122"/>
      <c r="E7" s="123"/>
      <c r="F7" s="123"/>
      <c r="G7" s="124"/>
      <c r="H7" s="124"/>
      <c r="I7" s="124"/>
      <c r="J7" s="124"/>
      <c r="K7" s="118"/>
      <c r="L7" s="118"/>
      <c r="M7" s="117"/>
    </row>
    <row r="8" spans="2:17">
      <c r="B8" s="183" t="str">
        <f>+'Ввод данных'!A27&amp; " - в ("&amp;'Ввод данных'!C26&amp;")  "&amp;+K3&amp;" "&amp;+M3</f>
        <v>F1: Бюджет и выплаты Глобальным фондом - в ($)  Отчетный период P1</v>
      </c>
      <c r="C8" s="125"/>
      <c r="D8" s="2"/>
      <c r="E8" s="2"/>
      <c r="F8" s="2"/>
      <c r="J8" s="183" t="str">
        <f>+'Ввод данных'!A58&amp; " - в ("&amp;'Ввод данных'!C26&amp;")         "&amp;+K3&amp;" "&amp;+M3</f>
        <v>F3: Выплаты и расходы - в ($)         Отчетный период P1</v>
      </c>
      <c r="K8" s="3"/>
      <c r="L8" s="3"/>
      <c r="M8" s="3"/>
    </row>
    <row r="9" spans="2:17" ht="21.75" customHeight="1">
      <c r="B9" s="291" t="s">
        <v>436</v>
      </c>
      <c r="C9" s="944" t="s">
        <v>489</v>
      </c>
      <c r="D9" s="925"/>
      <c r="E9" s="925"/>
      <c r="F9" s="926"/>
      <c r="J9" s="292" t="s">
        <v>436</v>
      </c>
      <c r="K9" s="922" t="s">
        <v>700</v>
      </c>
      <c r="L9" s="925"/>
      <c r="M9" s="926"/>
    </row>
    <row r="10" spans="2:17">
      <c r="B10" s="2"/>
      <c r="C10" s="2"/>
      <c r="D10" s="2"/>
      <c r="E10" s="2"/>
      <c r="F10" s="2"/>
      <c r="G10" s="3"/>
      <c r="H10" s="3"/>
      <c r="I10" s="3"/>
      <c r="J10" s="3"/>
      <c r="K10" s="3"/>
      <c r="L10" s="3"/>
      <c r="M10" s="3"/>
    </row>
    <row r="11" spans="2:17">
      <c r="B11" s="2"/>
      <c r="C11" s="2"/>
      <c r="D11" s="2"/>
      <c r="E11" s="2"/>
      <c r="F11" s="2"/>
      <c r="G11" s="3"/>
      <c r="H11" s="3"/>
      <c r="I11" s="3"/>
      <c r="J11" s="3"/>
      <c r="K11" s="3"/>
      <c r="L11" s="3"/>
      <c r="M11" s="3"/>
    </row>
    <row r="12" spans="2:17">
      <c r="B12" s="2"/>
      <c r="C12" s="2"/>
      <c r="D12" s="2"/>
      <c r="E12" s="2"/>
      <c r="F12" s="2"/>
      <c r="G12" s="3"/>
      <c r="H12" s="3"/>
      <c r="I12" s="3"/>
      <c r="J12" s="3"/>
      <c r="K12" s="3"/>
      <c r="L12" s="3"/>
      <c r="M12" s="3"/>
    </row>
    <row r="13" spans="2:17">
      <c r="B13" s="2"/>
      <c r="C13" s="2"/>
      <c r="D13" s="2"/>
      <c r="E13" s="2"/>
      <c r="F13" s="2"/>
      <c r="G13" s="3"/>
      <c r="H13" s="3"/>
      <c r="I13" s="3"/>
      <c r="J13" s="3"/>
      <c r="K13" s="3"/>
      <c r="L13" s="3"/>
      <c r="M13" s="3"/>
    </row>
    <row r="14" spans="2:17">
      <c r="B14" s="2"/>
      <c r="C14" s="2"/>
      <c r="D14" s="2"/>
      <c r="E14" s="2"/>
      <c r="F14" s="2"/>
      <c r="G14" s="3"/>
      <c r="H14" s="3"/>
      <c r="I14" s="3"/>
      <c r="J14" s="3"/>
      <c r="K14" s="3"/>
      <c r="L14" s="3"/>
      <c r="M14" s="3"/>
    </row>
    <row r="15" spans="2:17">
      <c r="B15" s="2"/>
      <c r="C15" s="2"/>
      <c r="D15" s="2"/>
      <c r="E15" s="2"/>
      <c r="F15" s="2"/>
      <c r="G15" s="3"/>
      <c r="H15" s="3"/>
      <c r="I15" s="3"/>
      <c r="J15" s="3"/>
      <c r="K15" s="3"/>
      <c r="L15" s="3"/>
      <c r="M15" s="3"/>
    </row>
    <row r="16" spans="2:17">
      <c r="B16" s="2"/>
      <c r="C16" s="2"/>
      <c r="D16" s="2"/>
      <c r="E16" s="2"/>
      <c r="F16" s="2"/>
      <c r="G16" s="3"/>
      <c r="H16" s="3"/>
      <c r="I16" s="3"/>
      <c r="J16" s="3"/>
      <c r="K16" s="3"/>
      <c r="L16" s="3"/>
      <c r="M16" s="3"/>
    </row>
    <row r="17" spans="1:13">
      <c r="B17" s="2"/>
      <c r="C17" s="2"/>
      <c r="D17" s="2"/>
      <c r="E17" s="2"/>
      <c r="F17" s="2"/>
      <c r="G17" s="3"/>
      <c r="H17" s="3"/>
      <c r="I17" s="3"/>
      <c r="J17" s="3"/>
      <c r="K17" s="3"/>
      <c r="L17" s="3"/>
      <c r="M17" s="3"/>
    </row>
    <row r="18" spans="1:13">
      <c r="B18" s="2"/>
      <c r="C18" s="2"/>
      <c r="D18" s="2"/>
      <c r="E18" s="2"/>
      <c r="F18" s="2"/>
      <c r="G18" s="3"/>
      <c r="H18" s="3"/>
      <c r="I18" s="3"/>
      <c r="J18" s="3"/>
      <c r="K18" s="3"/>
      <c r="L18" s="3"/>
      <c r="M18" s="3"/>
    </row>
    <row r="19" spans="1:13">
      <c r="B19" s="2"/>
      <c r="C19" s="2"/>
      <c r="D19" s="2"/>
      <c r="E19" s="2"/>
      <c r="F19" s="2"/>
      <c r="G19" s="3"/>
      <c r="H19" s="3"/>
      <c r="I19" s="3"/>
      <c r="J19" s="3"/>
      <c r="K19" s="3"/>
      <c r="L19" s="3"/>
      <c r="M19" s="3"/>
    </row>
    <row r="20" spans="1:13">
      <c r="B20" s="2"/>
      <c r="C20" s="2"/>
      <c r="D20" s="2"/>
      <c r="E20" s="2"/>
      <c r="F20" s="2"/>
      <c r="G20" s="3"/>
      <c r="H20" s="3"/>
      <c r="I20" s="3"/>
      <c r="J20" s="3"/>
      <c r="K20" s="3"/>
      <c r="L20" s="3"/>
      <c r="M20" s="3"/>
    </row>
    <row r="21" spans="1:13">
      <c r="A21" s="19"/>
      <c r="B21" s="19"/>
      <c r="C21" s="19"/>
      <c r="D21" s="19"/>
      <c r="E21" s="19"/>
      <c r="F21" s="19"/>
      <c r="G21" s="19"/>
      <c r="H21" s="19"/>
      <c r="I21" s="19"/>
      <c r="J21" s="19"/>
      <c r="K21" s="19"/>
      <c r="L21" s="19"/>
      <c r="M21" s="19"/>
    </row>
    <row r="22" spans="1:13" ht="17.25" customHeight="1">
      <c r="B22" s="184" t="str">
        <f>+'Ввод данных'!A36&amp; " - в ("&amp;'Ввод данных'!C26&amp;")  "&amp;+K3&amp;" "&amp;+M3</f>
        <v>F2: Бюджет и фактические расходы согласно задачам гранта - в ($)  Отчетный период P1</v>
      </c>
      <c r="C22" s="2"/>
      <c r="D22" s="2"/>
      <c r="E22" s="2"/>
      <c r="F22" s="2"/>
      <c r="J22" s="184" t="str">
        <f>+'Ввод данных'!A67&amp;"      "&amp;+K3&amp;" "&amp;+M3</f>
        <v>F4: Последний отчетный и платежный цикл ОР      Отчетный период P1</v>
      </c>
      <c r="L22" s="3"/>
      <c r="M22" s="3"/>
    </row>
    <row r="23" spans="1:13" ht="25.5" customHeight="1">
      <c r="B23" s="291" t="s">
        <v>436</v>
      </c>
      <c r="C23" s="922" t="s">
        <v>490</v>
      </c>
      <c r="D23" s="925"/>
      <c r="E23" s="925"/>
      <c r="F23" s="926"/>
      <c r="G23" s="305"/>
      <c r="H23" s="305"/>
      <c r="I23" s="305"/>
      <c r="J23" s="291" t="s">
        <v>436</v>
      </c>
      <c r="K23" s="922" t="s">
        <v>491</v>
      </c>
      <c r="L23" s="923"/>
      <c r="M23" s="924"/>
    </row>
    <row r="24" spans="1:13" ht="15.75" thickBot="1">
      <c r="B24" s="192"/>
      <c r="C24" s="192"/>
      <c r="D24" s="192"/>
      <c r="E24" s="192"/>
      <c r="F24" s="192"/>
      <c r="G24" s="192"/>
      <c r="H24" s="192"/>
      <c r="I24" s="192"/>
      <c r="J24" s="193"/>
      <c r="K24" s="193"/>
      <c r="L24" s="192"/>
      <c r="M24" s="192"/>
    </row>
    <row r="25" spans="1:13" ht="29.25" customHeight="1" thickBot="1">
      <c r="B25" s="3"/>
      <c r="C25" s="3"/>
      <c r="D25" s="3"/>
      <c r="E25" s="3"/>
      <c r="F25" s="3"/>
      <c r="G25" s="277"/>
      <c r="H25" s="277"/>
      <c r="I25" s="277"/>
      <c r="J25" s="939" t="s">
        <v>364</v>
      </c>
      <c r="K25" s="940"/>
      <c r="L25" s="940"/>
      <c r="M25" s="941"/>
    </row>
    <row r="26" spans="1:13" ht="24.75">
      <c r="B26" s="3"/>
      <c r="C26" s="3"/>
      <c r="D26" s="3"/>
      <c r="E26" s="3"/>
      <c r="F26" s="3"/>
      <c r="G26" s="252"/>
      <c r="H26" s="252"/>
      <c r="I26" s="252"/>
      <c r="J26" s="942"/>
      <c r="K26" s="943"/>
      <c r="L26" s="262" t="s">
        <v>356</v>
      </c>
      <c r="M26" s="263" t="s">
        <v>357</v>
      </c>
    </row>
    <row r="27" spans="1:13" ht="23.25" customHeight="1">
      <c r="B27" s="3"/>
      <c r="C27" s="3"/>
      <c r="D27" s="3"/>
      <c r="E27" s="3"/>
      <c r="F27" s="3"/>
      <c r="G27" s="278"/>
      <c r="H27" s="278"/>
      <c r="I27" s="278"/>
      <c r="J27" s="927" t="str">
        <f>'Ввод данных'!A71</f>
        <v xml:space="preserve">Сколько дней понадобилось для подачи ИОР/ЗПС в офис МАФ </v>
      </c>
      <c r="K27" s="928"/>
      <c r="L27" s="264">
        <f>+'Ввод данных'!C71</f>
        <v>58</v>
      </c>
      <c r="M27" s="261">
        <f>+'Ввод данных'!D71</f>
        <v>74</v>
      </c>
    </row>
    <row r="28" spans="1:13" ht="21" customHeight="1">
      <c r="B28" s="3"/>
      <c r="C28" s="3"/>
      <c r="D28" s="3"/>
      <c r="E28" s="3"/>
      <c r="F28" s="3"/>
      <c r="G28" s="278"/>
      <c r="H28" s="278"/>
      <c r="I28" s="278"/>
      <c r="J28" s="927" t="str">
        <f>'Ввод данных'!A72</f>
        <v xml:space="preserve">Спустя сколько дней ОР получил платеж </v>
      </c>
      <c r="K28" s="928"/>
      <c r="L28" s="264">
        <f>+'Ввод данных'!C72</f>
        <v>60</v>
      </c>
      <c r="M28" s="261">
        <f>+'Ввод данных'!D72</f>
        <v>29</v>
      </c>
    </row>
    <row r="29" spans="1:13" ht="21" customHeight="1" thickBot="1">
      <c r="B29" s="3"/>
      <c r="C29" s="3"/>
      <c r="D29" s="3"/>
      <c r="E29" s="3"/>
      <c r="F29" s="3"/>
      <c r="G29" s="278"/>
      <c r="H29" s="278"/>
      <c r="I29" s="278"/>
      <c r="J29" s="929" t="str">
        <f>'Ввод данных'!A73</f>
        <v>Спустя сколько дней суб-реципиенты получили платежи</v>
      </c>
      <c r="K29" s="930"/>
      <c r="L29" s="265">
        <f>+'Ввод данных'!C73</f>
        <v>10</v>
      </c>
      <c r="M29" s="266">
        <f>+'Ввод данных'!D73</f>
        <v>10</v>
      </c>
    </row>
    <row r="30" spans="1:13">
      <c r="B30" s="3"/>
      <c r="C30" s="3"/>
      <c r="D30" s="3"/>
      <c r="E30" s="3"/>
      <c r="F30" s="3"/>
      <c r="G30" s="3"/>
      <c r="H30" s="3"/>
      <c r="I30" s="3"/>
      <c r="J30" s="3"/>
      <c r="K30" s="3"/>
      <c r="L30" s="3"/>
      <c r="M30" s="3"/>
    </row>
    <row r="31" spans="1:13">
      <c r="B31" s="3"/>
      <c r="C31" s="15"/>
      <c r="D31" s="210"/>
      <c r="E31" s="3"/>
      <c r="F31" s="3"/>
      <c r="G31" s="3"/>
      <c r="H31" s="3"/>
      <c r="I31" s="3"/>
      <c r="J31" s="3"/>
      <c r="K31" s="3"/>
      <c r="L31" s="3"/>
      <c r="M31" s="3"/>
    </row>
    <row r="32" spans="1:13">
      <c r="B32" s="3"/>
      <c r="C32" s="15"/>
      <c r="D32" s="210"/>
      <c r="E32" s="3"/>
      <c r="F32" s="3"/>
      <c r="G32" s="3"/>
      <c r="H32" s="3"/>
      <c r="I32" s="3"/>
      <c r="J32" s="3"/>
      <c r="K32" s="3"/>
      <c r="L32" s="3"/>
      <c r="M32" s="3"/>
    </row>
    <row r="34" spans="2:5">
      <c r="B34" s="385" t="s">
        <v>406</v>
      </c>
      <c r="E34" s="19"/>
    </row>
    <row r="35" spans="2:5">
      <c r="B35" s="384"/>
    </row>
    <row r="36" spans="2:5">
      <c r="B36" s="385" t="s">
        <v>407</v>
      </c>
    </row>
  </sheetData>
  <sheetProtection password="CFC9" sheet="1"/>
  <mergeCells count="18">
    <mergeCell ref="E6:J6"/>
    <mergeCell ref="J25:M25"/>
    <mergeCell ref="J26:K26"/>
    <mergeCell ref="J27:K27"/>
    <mergeCell ref="C9:F9"/>
    <mergeCell ref="B2:M2"/>
    <mergeCell ref="D5:K5"/>
    <mergeCell ref="K4:L4"/>
    <mergeCell ref="K3:L3"/>
    <mergeCell ref="E3:J3"/>
    <mergeCell ref="C3:D3"/>
    <mergeCell ref="C4:D4"/>
    <mergeCell ref="E4:J4"/>
    <mergeCell ref="K23:M23"/>
    <mergeCell ref="C23:F23"/>
    <mergeCell ref="K9:M9"/>
    <mergeCell ref="J28:K28"/>
    <mergeCell ref="J29:K29"/>
  </mergeCells>
  <phoneticPr fontId="30" type="noConversion"/>
  <conditionalFormatting sqref="C4:D4">
    <cfRule type="cellIs" dxfId="88" priority="3" stopIfTrue="1" operator="equal">
      <formula>"C"</formula>
    </cfRule>
    <cfRule type="cellIs" dxfId="87" priority="4" stopIfTrue="1" operator="equal">
      <formula>"B2"</formula>
    </cfRule>
    <cfRule type="cellIs" dxfId="86" priority="5" stopIfTrue="1" operator="equal">
      <formula>"B1"</formula>
    </cfRule>
  </conditionalFormatting>
  <conditionalFormatting sqref="M27:M29">
    <cfRule type="expression" dxfId="85" priority="1" stopIfTrue="1">
      <formula>$M27&gt;$L27</formula>
    </cfRule>
    <cfRule type="expression" dxfId="84" priority="2" stopIfTrue="1">
      <formula>$M27&lt;=$L27</formula>
    </cfRule>
  </conditionalFormatting>
  <pageMargins left="0.70866141732283472" right="0.70866141732283472" top="0.74803149606299213" bottom="0.74803149606299213" header="0.31496062992125984" footer="0.31496062992125984"/>
  <pageSetup paperSize="8"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Q47"/>
  <sheetViews>
    <sheetView showGridLines="0" zoomScaleNormal="100" workbookViewId="0">
      <selection activeCell="R35" sqref="R35"/>
    </sheetView>
  </sheetViews>
  <sheetFormatPr defaultColWidth="11" defaultRowHeight="15"/>
  <cols>
    <col min="1" max="1" width="3.28515625" customWidth="1"/>
    <col min="2" max="2" width="12.140625" customWidth="1"/>
    <col min="3" max="3" width="13.140625" customWidth="1"/>
    <col min="4" max="4" width="14.28515625" customWidth="1"/>
    <col min="5" max="5" width="12.85546875" customWidth="1"/>
    <col min="6" max="7" width="17" customWidth="1"/>
    <col min="8" max="8" width="3.85546875" customWidth="1"/>
    <col min="9" max="9" width="17.85546875" customWidth="1"/>
    <col min="10" max="10" width="18.42578125" customWidth="1"/>
    <col min="11" max="11" width="13.7109375" customWidth="1"/>
    <col min="12" max="12" width="13.5703125" customWidth="1"/>
    <col min="13" max="13" width="14.140625" customWidth="1"/>
  </cols>
  <sheetData>
    <row r="1" spans="1:17" ht="28.5" customHeight="1">
      <c r="C1" s="206"/>
      <c r="E1" s="207"/>
    </row>
    <row r="2" spans="1:17" ht="27.75" customHeight="1">
      <c r="B2" s="931" t="str">
        <f>+"Панель показателей:  "&amp;"  "&amp;IF(+'Ввод данных'!B4="Выберите","",'Ввод данных'!B4&amp;" - ")&amp;IF('Ввод данных'!F6="Выберите","",'Ввод данных'!F6)</f>
        <v>Панель показателей:    Кыргызстан - ВИЧ/СПИД/ТБ</v>
      </c>
      <c r="C2" s="931"/>
      <c r="D2" s="931"/>
      <c r="E2" s="931"/>
      <c r="F2" s="931"/>
      <c r="G2" s="931"/>
      <c r="H2" s="931"/>
      <c r="I2" s="931"/>
      <c r="J2" s="931"/>
      <c r="K2" s="931"/>
      <c r="L2" s="931"/>
      <c r="M2" s="931"/>
      <c r="N2" s="25"/>
      <c r="O2" s="25"/>
      <c r="P2" s="25"/>
      <c r="Q2" s="25"/>
    </row>
    <row r="3" spans="1:17" ht="22.5" customHeight="1">
      <c r="A3" s="358"/>
      <c r="B3" s="359">
        <f>+IF('Ввод данных'!F8="Пожалуйста выберите","",'Ввод данных'!F8)</f>
        <v>0</v>
      </c>
      <c r="C3" s="954">
        <f>+IF('Ввод данных'!H8="Пожалуйста выберите","",'Ввод данных'!H8)</f>
        <v>0</v>
      </c>
      <c r="D3" s="954"/>
      <c r="E3" s="946"/>
      <c r="F3" s="946"/>
      <c r="G3" s="946"/>
      <c r="H3" s="946"/>
      <c r="I3" s="946"/>
      <c r="J3" s="946"/>
      <c r="K3" s="947" t="str">
        <f>+'Ввод данных'!A16</f>
        <v>Отчетный период</v>
      </c>
      <c r="L3" s="947"/>
      <c r="M3" s="178" t="str">
        <f>+'Ввод данных'!B16</f>
        <v>P1</v>
      </c>
    </row>
    <row r="4" spans="1:17" ht="25.5" customHeight="1">
      <c r="A4" s="358"/>
      <c r="B4" s="373" t="str">
        <f>+'Ввод данных'!A12</f>
        <v>Последняя оценка:</v>
      </c>
      <c r="C4" s="945" t="str">
        <f>+IF('Ввод данных'!B12="Выберите","",'Ввод данных'!B12)</f>
        <v>A1</v>
      </c>
      <c r="D4" s="945"/>
      <c r="E4" s="946" t="str">
        <f>+'Ввод данных'!B8</f>
        <v>ПРООН</v>
      </c>
      <c r="F4" s="946"/>
      <c r="G4" s="946"/>
      <c r="H4" s="946"/>
      <c r="I4" s="946"/>
      <c r="J4" s="946"/>
      <c r="K4" s="947" t="str">
        <f>+'Ввод данных'!C16</f>
        <v>с:</v>
      </c>
      <c r="L4" s="947"/>
      <c r="M4" s="180">
        <f>+IF(ISBLANK('Ввод данных'!D16),"",'Ввод данных'!D16)</f>
        <v>42552</v>
      </c>
    </row>
    <row r="5" spans="1:17" ht="18.75" customHeight="1">
      <c r="B5" s="23"/>
      <c r="C5" s="23"/>
      <c r="D5" s="946" t="str">
        <f>+'Ввод данных'!F4</f>
        <v>«Эффективный контроль за туберкулезом и ВИЧ-инфекцией в Кыргызской Республике»</v>
      </c>
      <c r="E5" s="946"/>
      <c r="F5" s="946"/>
      <c r="G5" s="946"/>
      <c r="H5" s="946"/>
      <c r="I5" s="946"/>
      <c r="J5" s="946"/>
      <c r="K5" s="946"/>
      <c r="L5" s="23" t="str">
        <f>+'Ввод данных'!E16</f>
        <v>до:</v>
      </c>
      <c r="M5" s="180">
        <f>+IF(ISBLANK('Ввод данных'!F16),"",'Ввод данных'!F16)</f>
        <v>42735</v>
      </c>
    </row>
    <row r="6" spans="1:17" ht="18.75">
      <c r="B6" s="22"/>
      <c r="C6" s="23"/>
      <c r="D6" s="24"/>
      <c r="E6" s="362" t="s">
        <v>392</v>
      </c>
      <c r="F6" s="362"/>
      <c r="G6" s="362"/>
      <c r="H6" s="362"/>
      <c r="I6" s="362"/>
      <c r="J6" s="362"/>
    </row>
    <row r="7" spans="1:17" ht="22.5" customHeight="1">
      <c r="B7" s="952" t="str">
        <f>+'Ввод данных'!A78&amp;" "&amp;+K3&amp;"   "&amp;+M3</f>
        <v>M1: Статус Предварительных условий (ПУ) и Действий с установленным сроком исполнения (ДУС) Отчетный период   P1</v>
      </c>
      <c r="C7" s="952"/>
      <c r="D7" s="952"/>
      <c r="E7" s="952"/>
      <c r="F7" s="952"/>
      <c r="G7" s="361"/>
      <c r="I7" s="306" t="str">
        <f>+'Ввод данных'!A87&amp;"                                       "&amp;+K3&amp;"  "&amp;+M3</f>
        <v>M2: Статус ключевых руководящих должностей в структуре ОР                                       Отчетный период  P1</v>
      </c>
    </row>
    <row r="8" spans="1:17" ht="54" customHeight="1">
      <c r="B8" s="590" t="s">
        <v>436</v>
      </c>
      <c r="C8" s="949" t="s">
        <v>622</v>
      </c>
      <c r="D8" s="950"/>
      <c r="E8" s="950"/>
      <c r="F8" s="951"/>
      <c r="G8" s="364"/>
      <c r="H8" s="307"/>
      <c r="I8" s="590" t="s">
        <v>436</v>
      </c>
      <c r="J8" s="949" t="s">
        <v>619</v>
      </c>
      <c r="K8" s="950"/>
      <c r="L8" s="950"/>
      <c r="M8" s="951"/>
    </row>
    <row r="9" spans="1:17">
      <c r="B9" s="19"/>
      <c r="C9" s="19"/>
      <c r="D9" s="19"/>
      <c r="E9" s="19"/>
      <c r="F9" s="19"/>
      <c r="G9" s="19"/>
      <c r="H9" s="19"/>
      <c r="I9" s="19"/>
    </row>
    <row r="10" spans="1:17">
      <c r="A10" s="44"/>
      <c r="B10" s="19"/>
      <c r="C10" s="19"/>
      <c r="D10" s="953"/>
      <c r="E10" s="719"/>
      <c r="F10" s="719"/>
      <c r="G10" s="344"/>
      <c r="H10" s="344"/>
      <c r="I10" s="19"/>
      <c r="O10" s="46"/>
      <c r="P10" s="46"/>
      <c r="Q10" s="45"/>
    </row>
    <row r="11" spans="1:17">
      <c r="B11" s="19"/>
      <c r="C11" s="27"/>
      <c r="D11" s="953"/>
      <c r="E11" s="27"/>
      <c r="F11" s="27"/>
      <c r="G11" s="27"/>
      <c r="H11" s="27"/>
      <c r="I11" s="27"/>
      <c r="O11" s="19"/>
      <c r="P11" s="19"/>
    </row>
    <row r="12" spans="1:17">
      <c r="B12" s="27"/>
      <c r="C12" s="75"/>
      <c r="D12" s="76"/>
      <c r="E12" s="76"/>
      <c r="F12" s="76"/>
      <c r="G12" s="76"/>
      <c r="H12" s="76"/>
      <c r="I12" s="77"/>
    </row>
    <row r="13" spans="1:17">
      <c r="B13" s="580"/>
      <c r="C13" s="75"/>
      <c r="D13" s="76"/>
      <c r="E13" s="76"/>
      <c r="F13" s="76"/>
      <c r="G13" s="76"/>
      <c r="H13" s="76"/>
      <c r="I13" s="77"/>
    </row>
    <row r="14" spans="1:17">
      <c r="B14" s="580"/>
      <c r="C14" s="75"/>
      <c r="D14" s="76"/>
      <c r="E14" s="76"/>
      <c r="F14" s="76"/>
      <c r="G14" s="76"/>
      <c r="H14" s="76"/>
      <c r="I14" s="77"/>
    </row>
    <row r="15" spans="1:17">
      <c r="B15" s="27"/>
      <c r="C15" s="75"/>
      <c r="D15" s="76"/>
      <c r="E15" s="76"/>
      <c r="F15" s="76"/>
      <c r="G15" s="76"/>
      <c r="H15" s="76"/>
      <c r="I15" s="77"/>
    </row>
    <row r="16" spans="1:17">
      <c r="B16" s="580"/>
      <c r="C16" s="75"/>
      <c r="D16" s="76"/>
      <c r="E16" s="76"/>
      <c r="F16" s="76"/>
      <c r="G16" s="76"/>
      <c r="H16" s="76"/>
      <c r="I16" s="77"/>
    </row>
    <row r="18" spans="2:13" ht="27.75" customHeight="1">
      <c r="B18" s="306" t="str">
        <f>+'Ввод данных'!A93&amp;"                                                                                                  "&amp;+K3&amp;" "&amp;+M3</f>
        <v>M3: Контрактные соглашения (СР)                                                                                                   Отчетный период P1</v>
      </c>
      <c r="I18" s="306" t="str">
        <f>+'Ввод данных'!A99&amp;"                                       "&amp;+K3&amp;" "&amp;+M3</f>
        <v>M4: Количество полных отчетов, полученных к установленному сроку                                       Отчетный период P1</v>
      </c>
    </row>
    <row r="19" spans="2:13" ht="59.25" customHeight="1">
      <c r="B19" s="591" t="s">
        <v>436</v>
      </c>
      <c r="C19" s="955" t="s">
        <v>620</v>
      </c>
      <c r="D19" s="956"/>
      <c r="E19" s="956"/>
      <c r="F19" s="957"/>
      <c r="I19" s="589" t="s">
        <v>591</v>
      </c>
      <c r="J19" s="958" t="s">
        <v>623</v>
      </c>
      <c r="K19" s="958"/>
      <c r="L19" s="958"/>
      <c r="M19" s="958"/>
    </row>
    <row r="20" spans="2:13" ht="27.75" customHeight="1">
      <c r="B20" s="306"/>
      <c r="I20" s="589" t="s">
        <v>592</v>
      </c>
      <c r="J20" s="948" t="s">
        <v>441</v>
      </c>
      <c r="K20" s="948"/>
      <c r="L20" s="948"/>
      <c r="M20" s="948"/>
    </row>
    <row r="21" spans="2:13" ht="27.75" customHeight="1">
      <c r="B21" s="306"/>
    </row>
    <row r="22" spans="2:13" ht="27.75" customHeight="1">
      <c r="B22" s="306"/>
      <c r="I22" s="306"/>
    </row>
    <row r="23" spans="2:13" ht="27.75" customHeight="1">
      <c r="B23" s="306"/>
      <c r="I23" s="306"/>
    </row>
    <row r="24" spans="2:13" ht="27.75" customHeight="1">
      <c r="B24" s="306"/>
    </row>
    <row r="27" spans="2:13">
      <c r="B27" s="306" t="str">
        <f>+'Ввод данных'!A107</f>
        <v>M5: Бюджет и закупки товаров медицинского назначения, медицинского оборудования,  лекарственных средств и фармацевтических препаратов</v>
      </c>
      <c r="I27" s="306" t="str">
        <f>+'Ввод данных'!A120&amp;"                    "&amp;+K3&amp;"  "&amp;+M3</f>
        <v>M6: Разница между текущим и резервным запасами                    Отчетный период  P1</v>
      </c>
    </row>
    <row r="28" spans="2:13" ht="56.25" customHeight="1">
      <c r="B28" s="622" t="s">
        <v>436</v>
      </c>
      <c r="C28" s="962" t="s">
        <v>643</v>
      </c>
      <c r="D28" s="963"/>
      <c r="E28" s="963"/>
      <c r="F28" s="964"/>
      <c r="G28" s="365"/>
      <c r="H28" s="307"/>
      <c r="I28" s="527" t="s">
        <v>592</v>
      </c>
      <c r="J28" s="965" t="s">
        <v>641</v>
      </c>
      <c r="K28" s="966"/>
      <c r="L28" s="966"/>
      <c r="M28" s="967"/>
    </row>
    <row r="29" spans="2:13" ht="94.5" customHeight="1" thickBot="1">
      <c r="I29" s="526" t="s">
        <v>591</v>
      </c>
      <c r="J29" s="922" t="s">
        <v>642</v>
      </c>
      <c r="K29" s="923"/>
      <c r="L29" s="923"/>
      <c r="M29" s="924"/>
    </row>
    <row r="30" spans="2:13" ht="68.25">
      <c r="F30" s="280"/>
      <c r="G30" s="280"/>
      <c r="H30" s="280"/>
      <c r="I30" s="195" t="s">
        <v>269</v>
      </c>
      <c r="J30" s="524" t="s">
        <v>384</v>
      </c>
      <c r="K30" s="290" t="s">
        <v>382</v>
      </c>
      <c r="L30" s="194" t="s">
        <v>383</v>
      </c>
      <c r="M30" s="525" t="s">
        <v>337</v>
      </c>
    </row>
    <row r="31" spans="2:13" ht="15" customHeight="1">
      <c r="F31" s="280"/>
      <c r="G31" s="280"/>
      <c r="H31" s="280"/>
      <c r="I31" s="968" t="s">
        <v>244</v>
      </c>
      <c r="J31" s="617" t="s">
        <v>44</v>
      </c>
      <c r="K31" s="618">
        <v>8.3491009681881057</v>
      </c>
      <c r="L31" s="618">
        <v>3</v>
      </c>
      <c r="M31" s="618">
        <v>5.3491009681881057</v>
      </c>
    </row>
    <row r="32" spans="2:13">
      <c r="F32" s="280"/>
      <c r="G32" s="280"/>
      <c r="H32" s="280"/>
      <c r="I32" s="960"/>
      <c r="J32" s="617" t="s">
        <v>429</v>
      </c>
      <c r="K32" s="618">
        <v>7.2809394760614277</v>
      </c>
      <c r="L32" s="618">
        <v>3</v>
      </c>
      <c r="M32" s="618">
        <v>4.2809394760614277</v>
      </c>
    </row>
    <row r="33" spans="6:13">
      <c r="F33" s="280"/>
      <c r="G33" s="280"/>
      <c r="H33" s="280"/>
      <c r="I33" s="960"/>
      <c r="J33" s="617" t="s">
        <v>39</v>
      </c>
      <c r="K33" s="618">
        <v>9.776581196581196</v>
      </c>
      <c r="L33" s="618">
        <v>3</v>
      </c>
      <c r="M33" s="618">
        <v>6.776581196581196</v>
      </c>
    </row>
    <row r="34" spans="6:13">
      <c r="F34" s="280"/>
      <c r="G34" s="280"/>
      <c r="H34" s="280"/>
      <c r="I34" s="960"/>
      <c r="J34" s="617" t="s">
        <v>42</v>
      </c>
      <c r="K34" s="618">
        <v>6.7803030303030303</v>
      </c>
      <c r="L34" s="618">
        <v>3</v>
      </c>
      <c r="M34" s="618">
        <v>3.7803030303030303</v>
      </c>
    </row>
    <row r="35" spans="6:13">
      <c r="I35" s="961"/>
      <c r="J35" s="617" t="s">
        <v>640</v>
      </c>
      <c r="K35" s="618">
        <v>1</v>
      </c>
      <c r="L35" s="618">
        <v>3</v>
      </c>
      <c r="M35" s="618">
        <v>-2</v>
      </c>
    </row>
    <row r="36" spans="6:13">
      <c r="I36" s="959" t="s">
        <v>246</v>
      </c>
      <c r="J36" s="615" t="s">
        <v>624</v>
      </c>
      <c r="K36" s="616">
        <v>2.9757142857142855</v>
      </c>
      <c r="L36" s="616">
        <v>3</v>
      </c>
      <c r="M36" s="616">
        <f>K36-L36</f>
        <v>-2.4285714285714466E-2</v>
      </c>
    </row>
    <row r="37" spans="6:13">
      <c r="I37" s="960"/>
      <c r="J37" s="615" t="s">
        <v>625</v>
      </c>
      <c r="K37" s="616">
        <v>10.431492842535787</v>
      </c>
      <c r="L37" s="616">
        <v>3</v>
      </c>
      <c r="M37" s="616">
        <f t="shared" ref="M37:M47" si="0">K37-L37</f>
        <v>7.4314928425357873</v>
      </c>
    </row>
    <row r="38" spans="6:13">
      <c r="I38" s="960"/>
      <c r="J38" s="615" t="s">
        <v>626</v>
      </c>
      <c r="K38" s="616">
        <v>8.1276455026455032</v>
      </c>
      <c r="L38" s="616">
        <v>3</v>
      </c>
      <c r="M38" s="616">
        <f t="shared" si="0"/>
        <v>5.1276455026455032</v>
      </c>
    </row>
    <row r="39" spans="6:13">
      <c r="I39" s="960"/>
      <c r="J39" s="615" t="s">
        <v>627</v>
      </c>
      <c r="K39" s="616">
        <v>2.8181257570752121</v>
      </c>
      <c r="L39" s="616">
        <v>3</v>
      </c>
      <c r="M39" s="616">
        <f t="shared" si="0"/>
        <v>-0.18187424292478793</v>
      </c>
    </row>
    <row r="40" spans="6:13">
      <c r="I40" s="960"/>
      <c r="J40" s="615" t="s">
        <v>628</v>
      </c>
      <c r="K40" s="616">
        <v>15</v>
      </c>
      <c r="L40" s="616">
        <v>3</v>
      </c>
      <c r="M40" s="616">
        <f t="shared" si="0"/>
        <v>12</v>
      </c>
    </row>
    <row r="41" spans="6:13">
      <c r="I41" s="960"/>
      <c r="J41" s="615" t="s">
        <v>629</v>
      </c>
      <c r="K41" s="616">
        <v>14.937916666666666</v>
      </c>
      <c r="L41" s="616">
        <v>3</v>
      </c>
      <c r="M41" s="616">
        <f t="shared" si="0"/>
        <v>11.937916666666666</v>
      </c>
    </row>
    <row r="42" spans="6:13">
      <c r="I42" s="960"/>
      <c r="J42" s="615" t="s">
        <v>630</v>
      </c>
      <c r="K42" s="616">
        <v>5.7270050125313281</v>
      </c>
      <c r="L42" s="616">
        <v>3</v>
      </c>
      <c r="M42" s="616">
        <f t="shared" si="0"/>
        <v>2.7270050125313281</v>
      </c>
    </row>
    <row r="43" spans="6:13">
      <c r="I43" s="960"/>
      <c r="J43" s="615" t="s">
        <v>631</v>
      </c>
      <c r="K43" s="616">
        <v>12.143859649122806</v>
      </c>
      <c r="L43" s="616">
        <v>3</v>
      </c>
      <c r="M43" s="616">
        <f t="shared" si="0"/>
        <v>9.1438596491228061</v>
      </c>
    </row>
    <row r="44" spans="6:13">
      <c r="I44" s="960"/>
      <c r="J44" s="615" t="s">
        <v>632</v>
      </c>
      <c r="K44" s="616">
        <v>5.7472527472527473</v>
      </c>
      <c r="L44" s="616">
        <v>3</v>
      </c>
      <c r="M44" s="616">
        <f t="shared" si="0"/>
        <v>2.7472527472527473</v>
      </c>
    </row>
    <row r="45" spans="6:13">
      <c r="I45" s="960"/>
      <c r="J45" s="615" t="s">
        <v>633</v>
      </c>
      <c r="K45" s="616">
        <v>14.61031220435194</v>
      </c>
      <c r="L45" s="616">
        <v>3</v>
      </c>
      <c r="M45" s="616">
        <f t="shared" si="0"/>
        <v>11.61031220435194</v>
      </c>
    </row>
    <row r="46" spans="6:13">
      <c r="I46" s="960"/>
      <c r="J46" s="615" t="s">
        <v>634</v>
      </c>
      <c r="K46" s="616">
        <v>7.4033564814814818</v>
      </c>
      <c r="L46" s="616">
        <v>3</v>
      </c>
      <c r="M46" s="616">
        <f t="shared" si="0"/>
        <v>4.4033564814814818</v>
      </c>
    </row>
    <row r="47" spans="6:13">
      <c r="I47" s="961"/>
      <c r="J47" s="615" t="s">
        <v>635</v>
      </c>
      <c r="K47" s="616">
        <v>14.237118412046543</v>
      </c>
      <c r="L47" s="616">
        <v>3</v>
      </c>
      <c r="M47" s="616">
        <f t="shared" si="0"/>
        <v>11.237118412046543</v>
      </c>
    </row>
  </sheetData>
  <mergeCells count="21">
    <mergeCell ref="I36:I47"/>
    <mergeCell ref="C28:F28"/>
    <mergeCell ref="J28:M28"/>
    <mergeCell ref="J29:M29"/>
    <mergeCell ref="I31:I35"/>
    <mergeCell ref="B2:M2"/>
    <mergeCell ref="C4:D4"/>
    <mergeCell ref="E3:J3"/>
    <mergeCell ref="K3:L3"/>
    <mergeCell ref="J20:M20"/>
    <mergeCell ref="E10:F10"/>
    <mergeCell ref="C8:F8"/>
    <mergeCell ref="B7:F7"/>
    <mergeCell ref="D10:D11"/>
    <mergeCell ref="C3:D3"/>
    <mergeCell ref="E4:J4"/>
    <mergeCell ref="K4:L4"/>
    <mergeCell ref="C19:F19"/>
    <mergeCell ref="J8:M8"/>
    <mergeCell ref="D5:K5"/>
    <mergeCell ref="J19:M19"/>
  </mergeCells>
  <phoneticPr fontId="30" type="noConversion"/>
  <conditionalFormatting sqref="D12:D16">
    <cfRule type="cellIs" dxfId="83" priority="1" stopIfTrue="1" operator="greaterThan">
      <formula>0</formula>
    </cfRule>
  </conditionalFormatting>
  <conditionalFormatting sqref="E12:E16">
    <cfRule type="cellIs" dxfId="82" priority="2" stopIfTrue="1" operator="greaterThan">
      <formula>0</formula>
    </cfRule>
  </conditionalFormatting>
  <conditionalFormatting sqref="F12:H16">
    <cfRule type="cellIs" dxfId="81" priority="3" stopIfTrue="1" operator="greaterThan">
      <formula>0</formula>
    </cfRule>
  </conditionalFormatting>
  <conditionalFormatting sqref="C4:D4">
    <cfRule type="cellIs" dxfId="80" priority="4" stopIfTrue="1" operator="equal">
      <formula>"C"</formula>
    </cfRule>
    <cfRule type="cellIs" dxfId="79" priority="5" stopIfTrue="1" operator="equal">
      <formula>"B2"</formula>
    </cfRule>
    <cfRule type="cellIs" dxfId="78" priority="6" stopIfTrue="1" operator="equal">
      <formula>"B1"</formula>
    </cfRule>
  </conditionalFormatting>
  <dataValidations count="1">
    <dataValidation type="list" allowBlank="1" showInputMessage="1" showErrorMessage="1" sqref="J31:J34">
      <formula1>Medicaments</formula1>
    </dataValidation>
  </dataValidations>
  <pageMargins left="0.70866141732283472" right="0.70866141732283472" top="0.74803149606299213" bottom="0.74803149606299213" header="0.31496062992125984" footer="0.31496062992125984"/>
  <pageSetup paperSize="8" scale="83" orientation="landscape" r:id="rId1"/>
  <headerFooter alignWithMargins="0">
    <oddFooter>&amp;L&amp;F&amp;C&amp;A&amp;RV1.0          &amp;D</oddFooter>
  </headerFooter>
  <colBreaks count="1" manualBreakCount="1">
    <brk id="13"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79"/>
  <sheetViews>
    <sheetView showGridLines="0" tabSelected="1" topLeftCell="A52" zoomScale="85" zoomScaleNormal="85" workbookViewId="0">
      <selection activeCell="F69" sqref="F69"/>
    </sheetView>
  </sheetViews>
  <sheetFormatPr defaultColWidth="11" defaultRowHeight="15"/>
  <cols>
    <col min="1" max="1" width="3.42578125" customWidth="1"/>
    <col min="2" max="2" width="11.28515625" customWidth="1"/>
    <col min="3" max="3" width="16.140625" customWidth="1"/>
    <col min="4" max="4" width="26.140625" customWidth="1"/>
    <col min="5" max="5" width="15.28515625" customWidth="1"/>
    <col min="6" max="6" width="13" customWidth="1"/>
    <col min="7" max="7" width="5.7109375" customWidth="1"/>
    <col min="8" max="8" width="6.28515625" customWidth="1"/>
    <col min="9" max="9" width="6" customWidth="1"/>
    <col min="10" max="10" width="4.140625" customWidth="1"/>
    <col min="11" max="11" width="18.7109375" customWidth="1"/>
    <col min="12" max="12" width="12" customWidth="1"/>
    <col min="13" max="13" width="5" customWidth="1"/>
    <col min="14" max="14" width="6.5703125" customWidth="1"/>
    <col min="15" max="15" width="4.140625" customWidth="1"/>
    <col min="16" max="16" width="10.7109375" customWidth="1"/>
    <col min="17" max="17" width="23.2851562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987" t="str">
        <f>+"Панель показателей:  "&amp;"  "&amp;IF(+'Ввод данных'!B4="Выберите","",'Ввод данных'!B4&amp;" - ")&amp;IF('Ввод данных'!F6="Выберите","",'Ввод данных'!F6)</f>
        <v>Панель показателей:    Кыргызстан - ВИЧ/СПИД/ТБ</v>
      </c>
      <c r="C2" s="987"/>
      <c r="D2" s="987"/>
      <c r="E2" s="987"/>
      <c r="F2" s="987"/>
      <c r="G2" s="987"/>
      <c r="H2" s="987"/>
      <c r="I2" s="987"/>
      <c r="J2" s="987"/>
      <c r="K2" s="987"/>
      <c r="L2" s="987"/>
      <c r="M2" s="987"/>
      <c r="N2" s="987"/>
      <c r="O2" s="987"/>
      <c r="P2" s="987"/>
      <c r="Q2" s="987"/>
    </row>
    <row r="3" spans="1:35" ht="18.75">
      <c r="A3" s="3"/>
      <c r="B3" s="115">
        <f>+IF('Ввод данных'!F8="Выберите","",'Ввод данных'!F8)</f>
        <v>0</v>
      </c>
      <c r="C3" s="936">
        <f>+IF('Ввод данных'!H8="Выберите","",'Ввод данных'!H8)</f>
        <v>0</v>
      </c>
      <c r="D3" s="936"/>
      <c r="E3" s="935"/>
      <c r="F3" s="935"/>
      <c r="G3" s="935"/>
      <c r="H3" s="935"/>
      <c r="I3" s="989"/>
      <c r="J3" s="989"/>
      <c r="K3" s="989"/>
      <c r="L3" s="3"/>
      <c r="M3" s="3"/>
      <c r="O3" s="933" t="str">
        <f>+'Ввод данных'!A16</f>
        <v>Отчетный период</v>
      </c>
      <c r="P3" s="933"/>
      <c r="Q3" s="179" t="str">
        <f>+'Ввод данных'!B16</f>
        <v>P1</v>
      </c>
    </row>
    <row r="4" spans="1:35" ht="23.25">
      <c r="A4" s="3"/>
      <c r="B4" s="374" t="str">
        <f>+'Ввод данных'!A12</f>
        <v>Последняя оценка:</v>
      </c>
      <c r="C4" s="990" t="str">
        <f>+IF('Ввод данных'!B12="Выберите","",'Ввод данных'!B12)</f>
        <v>A1</v>
      </c>
      <c r="D4" s="990"/>
      <c r="E4" s="935" t="str">
        <f>+'Ввод данных'!B8</f>
        <v>ПРООН</v>
      </c>
      <c r="F4" s="935"/>
      <c r="G4" s="935"/>
      <c r="H4" s="935"/>
      <c r="I4" s="935"/>
      <c r="J4" s="935"/>
      <c r="K4" s="935"/>
      <c r="L4" s="935"/>
      <c r="M4" s="3"/>
      <c r="O4" s="281"/>
      <c r="P4" s="115" t="str">
        <f>+'Ввод данных'!C16</f>
        <v>с:</v>
      </c>
      <c r="Q4" s="282">
        <f>+IF(ISBLANK('Ввод данных'!D16),"",'Ввод данных'!D16)</f>
        <v>42552</v>
      </c>
      <c r="Y4" s="68"/>
      <c r="Z4" s="68"/>
      <c r="AA4" s="68"/>
      <c r="AB4" s="68"/>
      <c r="AC4" s="68"/>
    </row>
    <row r="5" spans="1:35" ht="15.75" customHeight="1">
      <c r="A5" s="3"/>
      <c r="B5" s="115"/>
      <c r="C5" s="115"/>
      <c r="D5" s="935" t="str">
        <f>+'Ввод данных'!F4</f>
        <v>«Эффективный контроль за туберкулезом и ВИЧ-инфекцией в Кыргызской Республике»</v>
      </c>
      <c r="E5" s="935"/>
      <c r="F5" s="935"/>
      <c r="G5" s="935"/>
      <c r="H5" s="935"/>
      <c r="I5" s="935"/>
      <c r="J5" s="935"/>
      <c r="K5" s="935"/>
      <c r="L5" s="935"/>
      <c r="M5" s="935"/>
      <c r="N5" s="935"/>
      <c r="P5" s="115" t="str">
        <f>+'Ввод данных'!E16</f>
        <v>до:</v>
      </c>
      <c r="Q5" s="282">
        <f>+IF(ISBLANK('Ввод данных'!F16),"",'Ввод данных'!F16)</f>
        <v>42735</v>
      </c>
      <c r="S5" s="201"/>
      <c r="T5" s="201"/>
      <c r="U5" s="201"/>
      <c r="V5" s="201"/>
      <c r="W5" s="201"/>
      <c r="X5" s="201"/>
      <c r="Y5" s="68"/>
      <c r="Z5" s="68"/>
      <c r="AA5" s="68" t="s">
        <v>23</v>
      </c>
      <c r="AB5" s="68"/>
      <c r="AC5" s="68" t="s">
        <v>74</v>
      </c>
      <c r="AD5" s="201"/>
      <c r="AE5" s="201"/>
      <c r="AF5" s="201"/>
      <c r="AG5" s="201"/>
      <c r="AH5" s="201"/>
      <c r="AI5" s="201"/>
    </row>
    <row r="6" spans="1:35" ht="15.75" customHeight="1">
      <c r="A6" s="3"/>
      <c r="B6" s="481"/>
      <c r="C6" s="481"/>
      <c r="D6" s="482"/>
      <c r="E6" s="991" t="s">
        <v>598</v>
      </c>
      <c r="F6" s="992"/>
      <c r="G6" s="992"/>
      <c r="H6" s="992"/>
      <c r="I6" s="992"/>
      <c r="J6" s="992"/>
      <c r="K6" s="992"/>
      <c r="L6" s="992"/>
      <c r="M6" s="3"/>
      <c r="N6" s="3"/>
      <c r="O6" s="181"/>
      <c r="P6" s="528"/>
      <c r="S6" s="201"/>
      <c r="T6" s="201"/>
      <c r="U6" s="201"/>
      <c r="V6" s="201"/>
      <c r="W6" s="201"/>
      <c r="X6" s="201"/>
      <c r="Y6" s="68"/>
      <c r="Z6" s="68"/>
      <c r="AA6" s="68"/>
      <c r="AB6" s="68"/>
      <c r="AC6" s="68"/>
      <c r="AD6" s="201"/>
      <c r="AE6" s="201"/>
      <c r="AF6" s="201"/>
      <c r="AG6" s="201"/>
      <c r="AH6" s="201"/>
      <c r="AI6" s="201"/>
    </row>
    <row r="7" spans="1:35" ht="3" customHeight="1">
      <c r="A7" s="3"/>
      <c r="B7" s="481"/>
      <c r="C7" s="481"/>
      <c r="D7" s="482"/>
      <c r="E7" s="482"/>
      <c r="F7" s="482"/>
      <c r="G7" s="482"/>
      <c r="H7" s="482"/>
      <c r="I7" s="482"/>
      <c r="J7" s="482"/>
      <c r="K7" s="482"/>
      <c r="L7" s="482"/>
      <c r="M7" s="3"/>
      <c r="N7" s="3"/>
      <c r="O7" s="181"/>
      <c r="P7" s="180"/>
      <c r="Q7" s="180"/>
      <c r="S7" s="201"/>
      <c r="T7" s="201"/>
      <c r="U7" s="201"/>
      <c r="V7" s="201"/>
      <c r="W7" s="201"/>
      <c r="X7" s="201"/>
      <c r="Y7" s="68"/>
      <c r="Z7" s="68"/>
      <c r="AA7" s="68"/>
      <c r="AB7" s="68"/>
      <c r="AC7" s="68"/>
      <c r="AD7" s="201"/>
      <c r="AE7" s="201"/>
      <c r="AF7" s="201"/>
      <c r="AG7" s="201"/>
      <c r="AH7" s="201"/>
      <c r="AI7" s="201"/>
    </row>
    <row r="8" spans="1:35" ht="18.75" customHeight="1">
      <c r="A8" s="3"/>
      <c r="B8" s="988" t="str">
        <f>+'[1]Ввод данных '!A125</f>
        <v>Процент ЛУИН, охваченных программами по  профилактике ВИЧ</v>
      </c>
      <c r="C8" s="988"/>
      <c r="D8" s="988"/>
      <c r="E8" s="988"/>
      <c r="F8" s="988" t="str">
        <f>+'[1]Ввод данных '!A127</f>
        <v xml:space="preserve">Процент взрослых и детей с известным ВИЧ статусом, получающих антиретровирусную терапию на данный момент </v>
      </c>
      <c r="G8" s="988"/>
      <c r="H8" s="988"/>
      <c r="I8" s="988"/>
      <c r="J8" s="988"/>
      <c r="K8" s="988"/>
      <c r="L8" s="988" t="str">
        <f>+'[1]Ввод данных '!A129</f>
        <v xml:space="preserve">Количество ЛЖВ, находящихся на попечении общинных организаций и участвующих в программах поддержки </v>
      </c>
      <c r="M8" s="988"/>
      <c r="N8" s="988"/>
      <c r="O8" s="988"/>
      <c r="P8" s="988"/>
      <c r="Q8" s="988"/>
      <c r="S8" s="201"/>
      <c r="T8" s="201"/>
      <c r="U8" s="201"/>
      <c r="V8" s="201"/>
      <c r="W8" s="201"/>
      <c r="X8" s="201"/>
      <c r="Y8" s="68"/>
      <c r="Z8" s="68"/>
      <c r="AA8" s="68"/>
      <c r="AB8" s="68"/>
      <c r="AC8" s="68"/>
      <c r="AD8" s="201"/>
      <c r="AE8" s="201"/>
      <c r="AF8" s="201"/>
      <c r="AG8" s="201"/>
      <c r="AH8" s="201"/>
      <c r="AI8" s="201"/>
    </row>
    <row r="9" spans="1:35" ht="149.25" customHeight="1">
      <c r="A9" s="3"/>
      <c r="B9" s="579" t="s">
        <v>593</v>
      </c>
      <c r="C9" s="993" t="s">
        <v>672</v>
      </c>
      <c r="D9" s="994"/>
      <c r="E9" s="995"/>
      <c r="F9" s="579" t="s">
        <v>593</v>
      </c>
      <c r="G9" s="993" t="s">
        <v>673</v>
      </c>
      <c r="H9" s="994"/>
      <c r="I9" s="994"/>
      <c r="J9" s="994"/>
      <c r="K9" s="995"/>
      <c r="L9" s="579" t="s">
        <v>593</v>
      </c>
      <c r="M9" s="993" t="s">
        <v>674</v>
      </c>
      <c r="N9" s="994"/>
      <c r="O9" s="994"/>
      <c r="P9" s="994"/>
      <c r="Q9" s="995"/>
      <c r="S9" s="201"/>
      <c r="T9" s="201"/>
      <c r="U9" s="201"/>
      <c r="V9" s="201"/>
      <c r="W9" s="201"/>
      <c r="X9" s="201"/>
      <c r="Y9" s="201"/>
      <c r="Z9" s="201"/>
      <c r="AA9" s="201"/>
      <c r="AB9" s="201"/>
      <c r="AC9" s="201"/>
      <c r="AD9" s="201"/>
      <c r="AE9" s="201"/>
      <c r="AF9" s="201"/>
      <c r="AG9" s="201"/>
      <c r="AH9" s="201"/>
      <c r="AI9" s="201"/>
    </row>
    <row r="10" spans="1:35" ht="18.75" customHeight="1">
      <c r="A10" s="3"/>
      <c r="B10" s="481"/>
      <c r="C10" s="481"/>
      <c r="D10" s="482"/>
      <c r="E10" s="482"/>
      <c r="F10" s="482"/>
      <c r="G10" s="482"/>
      <c r="H10" s="482"/>
      <c r="I10" s="482"/>
      <c r="J10" s="482"/>
      <c r="K10" s="482"/>
      <c r="L10" s="482"/>
      <c r="M10" s="3"/>
      <c r="N10" s="3"/>
      <c r="O10" s="181"/>
      <c r="P10" s="180"/>
      <c r="S10" s="201"/>
      <c r="T10" s="201"/>
      <c r="U10" s="201"/>
      <c r="V10" s="201"/>
      <c r="W10" s="201"/>
      <c r="X10" s="201"/>
      <c r="Y10" s="201"/>
      <c r="Z10" s="201"/>
      <c r="AA10" s="201"/>
      <c r="AB10" s="201"/>
      <c r="AC10" s="201"/>
      <c r="AD10" s="201"/>
      <c r="AE10" s="201"/>
      <c r="AF10" s="201"/>
      <c r="AG10" s="201"/>
      <c r="AH10" s="201"/>
      <c r="AI10" s="201"/>
    </row>
    <row r="11" spans="1:35" ht="18.75" customHeight="1">
      <c r="A11" s="3"/>
      <c r="B11" s="481"/>
      <c r="C11" s="481"/>
      <c r="D11" s="482"/>
      <c r="E11" s="482"/>
      <c r="F11" s="482"/>
      <c r="G11" s="482"/>
      <c r="H11" s="482"/>
      <c r="I11" s="482"/>
      <c r="J11" s="482"/>
      <c r="K11" s="482"/>
      <c r="L11" s="482"/>
      <c r="M11" s="3"/>
      <c r="N11" s="3"/>
      <c r="O11" s="181"/>
      <c r="P11" s="180"/>
      <c r="S11" s="201"/>
      <c r="T11" s="201"/>
      <c r="U11" s="201"/>
      <c r="V11" s="201"/>
      <c r="W11" s="201"/>
      <c r="X11" s="201"/>
      <c r="Y11" s="201"/>
      <c r="Z11" s="201"/>
      <c r="AA11" s="201"/>
      <c r="AB11" s="201"/>
      <c r="AC11" s="201"/>
      <c r="AD11" s="201"/>
      <c r="AE11" s="201"/>
      <c r="AF11" s="201"/>
      <c r="AG11" s="201"/>
      <c r="AH11" s="201"/>
      <c r="AI11" s="201"/>
    </row>
    <row r="12" spans="1:35" ht="18.75" customHeight="1">
      <c r="A12" s="3"/>
      <c r="B12" s="481"/>
      <c r="C12" s="481"/>
      <c r="D12" s="482"/>
      <c r="E12" s="482"/>
      <c r="F12" s="482"/>
      <c r="G12" s="482"/>
      <c r="H12" s="482"/>
      <c r="I12" s="482"/>
      <c r="J12" s="482"/>
      <c r="K12" s="482"/>
      <c r="L12" s="482"/>
      <c r="M12" s="3"/>
      <c r="N12" s="3"/>
      <c r="O12" s="181"/>
      <c r="P12" s="180"/>
      <c r="S12" s="201"/>
      <c r="T12" s="201"/>
      <c r="U12" s="201"/>
      <c r="V12" s="201"/>
      <c r="W12" s="201"/>
      <c r="X12" s="201"/>
      <c r="Y12" s="201"/>
      <c r="Z12" s="201"/>
      <c r="AA12" s="201"/>
      <c r="AB12" s="201"/>
      <c r="AC12" s="201"/>
      <c r="AD12" s="201"/>
      <c r="AE12" s="201"/>
      <c r="AF12" s="201"/>
      <c r="AG12" s="201"/>
      <c r="AH12" s="201"/>
      <c r="AI12" s="201"/>
    </row>
    <row r="13" spans="1:35" ht="18.75" customHeight="1">
      <c r="A13" s="3"/>
      <c r="B13" s="481"/>
      <c r="C13" s="481"/>
      <c r="D13" s="482"/>
      <c r="E13" s="482"/>
      <c r="F13" s="482"/>
      <c r="G13" s="482"/>
      <c r="H13" s="482"/>
      <c r="I13" s="482"/>
      <c r="J13" s="482"/>
      <c r="K13" s="482"/>
      <c r="L13" s="482"/>
      <c r="M13" s="3"/>
      <c r="N13" s="3"/>
      <c r="O13" s="181"/>
      <c r="P13" s="180"/>
      <c r="S13" s="201"/>
      <c r="T13" s="201"/>
      <c r="U13" s="201"/>
      <c r="V13" s="201"/>
      <c r="W13" s="201"/>
      <c r="X13" s="201"/>
      <c r="Y13" s="201"/>
      <c r="Z13" s="201"/>
      <c r="AA13" s="201"/>
      <c r="AB13" s="201"/>
      <c r="AC13" s="201"/>
      <c r="AD13" s="201"/>
      <c r="AE13" s="201"/>
      <c r="AF13" s="201"/>
      <c r="AG13" s="201"/>
      <c r="AH13" s="201"/>
      <c r="AI13" s="201"/>
    </row>
    <row r="14" spans="1:35" ht="18.75" customHeight="1">
      <c r="A14" s="3"/>
      <c r="B14" s="481"/>
      <c r="C14" s="481"/>
      <c r="D14" s="482"/>
      <c r="E14" s="482"/>
      <c r="F14" s="482"/>
      <c r="G14" s="482"/>
      <c r="H14" s="482"/>
      <c r="I14" s="482"/>
      <c r="J14" s="482"/>
      <c r="K14" s="482"/>
      <c r="L14" s="482"/>
      <c r="M14" s="3"/>
      <c r="N14" s="3"/>
      <c r="O14" s="181"/>
      <c r="P14" s="180"/>
      <c r="S14" s="201"/>
      <c r="T14" s="201"/>
      <c r="U14" s="201"/>
      <c r="V14" s="201"/>
      <c r="W14" s="201"/>
      <c r="X14" s="201"/>
      <c r="Y14" s="201"/>
      <c r="Z14" s="201"/>
      <c r="AA14" s="201"/>
      <c r="AB14" s="201"/>
      <c r="AC14" s="201"/>
      <c r="AD14" s="201"/>
      <c r="AE14" s="201"/>
      <c r="AF14" s="201"/>
      <c r="AG14" s="201"/>
      <c r="AH14" s="201"/>
      <c r="AI14" s="201"/>
    </row>
    <row r="15" spans="1:35" ht="18.75" customHeight="1">
      <c r="A15" s="3"/>
      <c r="B15" s="537"/>
      <c r="C15" s="537"/>
      <c r="D15" s="538"/>
      <c r="E15" s="538"/>
      <c r="F15" s="538"/>
      <c r="G15" s="538"/>
      <c r="H15" s="538"/>
      <c r="I15" s="538"/>
      <c r="J15" s="538"/>
      <c r="K15" s="538"/>
      <c r="L15" s="538"/>
      <c r="M15" s="3"/>
      <c r="N15" s="3"/>
      <c r="O15" s="181"/>
      <c r="P15" s="180"/>
      <c r="S15" s="201"/>
      <c r="T15" s="201"/>
      <c r="U15" s="201"/>
      <c r="V15" s="201"/>
      <c r="W15" s="201"/>
      <c r="X15" s="201"/>
      <c r="Y15" s="201"/>
      <c r="Z15" s="201"/>
      <c r="AA15" s="201"/>
      <c r="AB15" s="201"/>
      <c r="AC15" s="201"/>
      <c r="AD15" s="201"/>
      <c r="AE15" s="201"/>
      <c r="AF15" s="201"/>
      <c r="AG15" s="201"/>
      <c r="AH15" s="201"/>
      <c r="AI15" s="201"/>
    </row>
    <row r="16" spans="1:35" ht="18.75" customHeight="1">
      <c r="A16" s="3"/>
      <c r="B16" s="537"/>
      <c r="C16" s="537"/>
      <c r="D16" s="538"/>
      <c r="E16" s="538"/>
      <c r="F16" s="538"/>
      <c r="G16" s="538"/>
      <c r="H16" s="538"/>
      <c r="I16" s="538"/>
      <c r="J16" s="538"/>
      <c r="K16" s="538"/>
      <c r="L16" s="538"/>
      <c r="M16" s="3"/>
      <c r="N16" s="3"/>
      <c r="O16" s="181"/>
      <c r="P16" s="180"/>
      <c r="S16" s="201"/>
      <c r="T16" s="201"/>
      <c r="U16" s="201"/>
      <c r="V16" s="201"/>
      <c r="W16" s="201"/>
      <c r="X16" s="201"/>
      <c r="Y16" s="201"/>
      <c r="Z16" s="201"/>
      <c r="AA16" s="201"/>
      <c r="AB16" s="201"/>
      <c r="AC16" s="201"/>
      <c r="AD16" s="201"/>
      <c r="AE16" s="201"/>
      <c r="AF16" s="201"/>
      <c r="AG16" s="201"/>
      <c r="AH16" s="201"/>
      <c r="AI16" s="201"/>
    </row>
    <row r="17" spans="1:35" ht="18.75" customHeight="1">
      <c r="A17" s="3"/>
      <c r="B17" s="537"/>
      <c r="C17" s="537"/>
      <c r="D17" s="538"/>
      <c r="E17" s="538"/>
      <c r="F17" s="538"/>
      <c r="G17" s="538"/>
      <c r="H17" s="538"/>
      <c r="I17" s="538"/>
      <c r="J17" s="538"/>
      <c r="K17" s="538"/>
      <c r="L17" s="538"/>
      <c r="M17" s="3"/>
      <c r="N17" s="3"/>
      <c r="O17" s="181"/>
      <c r="P17" s="180"/>
      <c r="S17" s="201"/>
      <c r="T17" s="201"/>
      <c r="U17" s="201"/>
      <c r="V17" s="201"/>
      <c r="W17" s="201"/>
      <c r="X17" s="201"/>
      <c r="Y17" s="201"/>
      <c r="Z17" s="201"/>
      <c r="AA17" s="201"/>
      <c r="AB17" s="201"/>
      <c r="AC17" s="201"/>
      <c r="AD17" s="201"/>
      <c r="AE17" s="201"/>
      <c r="AF17" s="201"/>
      <c r="AG17" s="201"/>
      <c r="AH17" s="201"/>
      <c r="AI17" s="201"/>
    </row>
    <row r="18" spans="1:35" ht="18.75" customHeight="1">
      <c r="A18" s="3"/>
      <c r="B18" s="537"/>
      <c r="C18" s="537"/>
      <c r="D18" s="538"/>
      <c r="E18" s="538"/>
      <c r="F18" s="538"/>
      <c r="G18" s="538"/>
      <c r="H18" s="538"/>
      <c r="I18" s="538"/>
      <c r="J18" s="538"/>
      <c r="K18" s="538"/>
      <c r="L18" s="538"/>
      <c r="M18" s="3"/>
      <c r="N18" s="3"/>
      <c r="O18" s="181"/>
      <c r="P18" s="180"/>
      <c r="S18" s="201"/>
      <c r="T18" s="201"/>
      <c r="U18" s="201"/>
      <c r="V18" s="201"/>
      <c r="W18" s="201"/>
      <c r="X18" s="201"/>
      <c r="Y18" s="201"/>
      <c r="Z18" s="201"/>
      <c r="AA18" s="201"/>
      <c r="AB18" s="201"/>
      <c r="AC18" s="201"/>
      <c r="AD18" s="201"/>
      <c r="AE18" s="201"/>
      <c r="AF18" s="201"/>
      <c r="AG18" s="201"/>
      <c r="AH18" s="201"/>
      <c r="AI18" s="201"/>
    </row>
    <row r="19" spans="1:35" ht="17.25" customHeight="1">
      <c r="A19" s="3"/>
      <c r="B19" s="481"/>
      <c r="C19" s="481"/>
      <c r="D19" s="482"/>
      <c r="E19" s="482"/>
      <c r="F19" s="482"/>
      <c r="G19" s="482"/>
      <c r="H19" s="482"/>
      <c r="I19" s="482"/>
      <c r="J19" s="482"/>
      <c r="K19" s="482"/>
      <c r="L19" s="482"/>
      <c r="M19" s="3"/>
      <c r="N19" s="3"/>
      <c r="O19" s="181"/>
      <c r="P19" s="180"/>
      <c r="S19" s="201"/>
      <c r="T19" s="201"/>
      <c r="U19" s="201"/>
      <c r="V19" s="201"/>
      <c r="W19" s="201"/>
      <c r="X19" s="201"/>
      <c r="Y19" s="201"/>
      <c r="Z19" s="201"/>
      <c r="AA19" s="201"/>
      <c r="AB19" s="201"/>
      <c r="AC19" s="201"/>
      <c r="AD19" s="201"/>
      <c r="AE19" s="201"/>
      <c r="AF19" s="201"/>
      <c r="AG19" s="201"/>
      <c r="AH19" s="201"/>
      <c r="AI19" s="201"/>
    </row>
    <row r="20" spans="1:35" ht="6" customHeight="1">
      <c r="A20" s="3"/>
      <c r="B20" s="119"/>
      <c r="C20" s="481"/>
      <c r="D20" s="116"/>
      <c r="E20" s="996"/>
      <c r="F20" s="996"/>
      <c r="G20" s="996"/>
      <c r="H20" s="996"/>
      <c r="I20" s="996"/>
      <c r="J20" s="996"/>
      <c r="K20" s="996"/>
      <c r="L20" s="3"/>
      <c r="M20" s="3"/>
      <c r="N20" s="3"/>
      <c r="O20" s="3"/>
      <c r="P20" s="3"/>
      <c r="S20" s="201"/>
      <c r="T20" s="201"/>
      <c r="U20" s="201"/>
      <c r="V20" s="201"/>
      <c r="W20" s="201"/>
      <c r="X20" s="201"/>
      <c r="Y20" s="201"/>
      <c r="Z20" s="201"/>
      <c r="AA20" s="201"/>
      <c r="AB20" s="201"/>
      <c r="AC20" s="201"/>
      <c r="AD20" s="201"/>
      <c r="AE20" s="201"/>
      <c r="AF20" s="201"/>
      <c r="AG20" s="201"/>
      <c r="AH20" s="201"/>
      <c r="AI20" s="201"/>
    </row>
    <row r="21" spans="1:35" ht="24" customHeight="1">
      <c r="A21" s="3"/>
      <c r="B21" s="997" t="s">
        <v>391</v>
      </c>
      <c r="C21" s="997"/>
      <c r="D21" s="997"/>
      <c r="E21" s="529" t="s">
        <v>379</v>
      </c>
      <c r="F21" s="529" t="s">
        <v>271</v>
      </c>
      <c r="G21" s="1040" t="s">
        <v>83</v>
      </c>
      <c r="H21" s="1041"/>
      <c r="I21" s="1042" t="s">
        <v>84</v>
      </c>
      <c r="J21" s="1043"/>
      <c r="K21" s="530" t="s">
        <v>85</v>
      </c>
      <c r="L21" s="1034" t="s">
        <v>594</v>
      </c>
      <c r="M21" s="1035"/>
      <c r="N21" s="1035"/>
      <c r="O21" s="1035"/>
      <c r="P21" s="1035"/>
      <c r="Q21" s="1036"/>
      <c r="S21" s="62" t="s">
        <v>49</v>
      </c>
      <c r="T21" s="63">
        <v>0</v>
      </c>
      <c r="U21" s="64">
        <v>0.3</v>
      </c>
      <c r="V21" s="64">
        <v>0.6</v>
      </c>
      <c r="W21" s="64">
        <v>0.9</v>
      </c>
      <c r="X21" s="64">
        <v>1</v>
      </c>
      <c r="Y21" s="68"/>
      <c r="Z21" s="68"/>
      <c r="AA21" s="62" t="s">
        <v>49</v>
      </c>
      <c r="AB21" s="63">
        <v>0</v>
      </c>
      <c r="AC21" s="64">
        <v>0.2</v>
      </c>
      <c r="AD21" s="64">
        <v>0.4</v>
      </c>
      <c r="AE21" s="64">
        <v>0.6</v>
      </c>
      <c r="AF21" s="64">
        <v>0.8</v>
      </c>
      <c r="AG21" s="68"/>
      <c r="AH21" s="68"/>
      <c r="AI21" s="68"/>
    </row>
    <row r="22" spans="1:35" ht="79.5" customHeight="1">
      <c r="A22" s="3"/>
      <c r="B22" s="1001" t="s">
        <v>545</v>
      </c>
      <c r="C22" s="1002"/>
      <c r="D22" s="1003"/>
      <c r="E22" s="531" t="s">
        <v>675</v>
      </c>
      <c r="F22" s="531" t="s">
        <v>676</v>
      </c>
      <c r="G22" s="998">
        <v>1.07</v>
      </c>
      <c r="H22" s="999"/>
      <c r="I22" s="999"/>
      <c r="J22" s="999"/>
      <c r="K22" s="1000"/>
      <c r="L22" s="975" t="s">
        <v>672</v>
      </c>
      <c r="M22" s="975"/>
      <c r="N22" s="975"/>
      <c r="O22" s="975"/>
      <c r="P22" s="975"/>
      <c r="Q22" s="975"/>
      <c r="S22" s="62" t="s">
        <v>50</v>
      </c>
      <c r="T22" s="65">
        <v>0.3</v>
      </c>
      <c r="U22" s="64">
        <v>0.6</v>
      </c>
      <c r="V22" s="64">
        <v>0.9</v>
      </c>
      <c r="W22" s="64">
        <v>1</v>
      </c>
      <c r="X22" s="64">
        <v>2</v>
      </c>
      <c r="Y22" s="68"/>
      <c r="Z22" s="68"/>
      <c r="AA22" s="62" t="s">
        <v>50</v>
      </c>
      <c r="AB22" s="65">
        <v>0.2</v>
      </c>
      <c r="AC22" s="64">
        <v>0.4</v>
      </c>
      <c r="AD22" s="64">
        <v>0.6</v>
      </c>
      <c r="AE22" s="64">
        <v>0.8</v>
      </c>
      <c r="AF22" s="64">
        <v>1</v>
      </c>
      <c r="AG22" s="68"/>
      <c r="AH22" s="68"/>
      <c r="AI22" s="68"/>
    </row>
    <row r="23" spans="1:35" ht="87" customHeight="1">
      <c r="A23" s="3"/>
      <c r="B23" s="1044" t="s">
        <v>548</v>
      </c>
      <c r="C23" s="1044"/>
      <c r="D23" s="1044"/>
      <c r="E23" s="531" t="s">
        <v>677</v>
      </c>
      <c r="F23" s="531" t="s">
        <v>678</v>
      </c>
      <c r="G23" s="998">
        <v>1.1299999999999999</v>
      </c>
      <c r="H23" s="999"/>
      <c r="I23" s="999"/>
      <c r="J23" s="999"/>
      <c r="K23" s="1000"/>
      <c r="L23" s="975" t="s">
        <v>673</v>
      </c>
      <c r="M23" s="975"/>
      <c r="N23" s="975"/>
      <c r="O23" s="975"/>
      <c r="P23" s="975"/>
      <c r="Q23" s="975"/>
      <c r="S23" s="66"/>
      <c r="T23" s="67" t="str">
        <f>"de "&amp;T21&amp;" a "&amp;T22</f>
        <v>de 0 a 0,3</v>
      </c>
      <c r="U23" s="67" t="str">
        <f>"de "&amp;U21&amp;" a "&amp;U22</f>
        <v>de 0,3 a 0,6</v>
      </c>
      <c r="V23" s="67" t="str">
        <f>"de "&amp;V21&amp;" a "&amp;V22</f>
        <v>de 0,6 a 0,9</v>
      </c>
      <c r="W23" s="67" t="str">
        <f>"de "&amp;W21&amp;" a "&amp;W22</f>
        <v>de 0,9 a 1</v>
      </c>
      <c r="X23" s="67" t="str">
        <f>"de "&amp;X21&amp;" a "&amp;X22</f>
        <v>de 1 a 2</v>
      </c>
      <c r="Y23" s="68"/>
      <c r="Z23" s="68" t="s">
        <v>75</v>
      </c>
      <c r="AA23" s="66" t="s">
        <v>74</v>
      </c>
      <c r="AB23" s="67" t="str">
        <f>"de "&amp;AB21&amp;" a "&amp;AB22</f>
        <v>de 0 a 0,2</v>
      </c>
      <c r="AC23" s="67" t="str">
        <f>"de "&amp;AC21&amp;" a "&amp;AC22</f>
        <v>de 0,2 a 0,4</v>
      </c>
      <c r="AD23" s="67" t="str">
        <f>"de "&amp;AD21&amp;" a "&amp;AD22</f>
        <v>de 0,4 a 0,6</v>
      </c>
      <c r="AE23" s="67" t="str">
        <f>"de "&amp;AE21&amp;" a "&amp;AE22</f>
        <v>de 0,6 a 0,8</v>
      </c>
      <c r="AF23" s="67" t="str">
        <f>"de "&amp;AF21&amp;" a "&amp;AF22</f>
        <v>de 0,8 a 1</v>
      </c>
      <c r="AG23" s="68"/>
      <c r="AH23" s="68"/>
      <c r="AI23" s="68"/>
    </row>
    <row r="24" spans="1:35" ht="92.25" customHeight="1">
      <c r="A24" s="3"/>
      <c r="B24" s="1045" t="s">
        <v>495</v>
      </c>
      <c r="C24" s="1046"/>
      <c r="D24" s="1047"/>
      <c r="E24" s="531" t="s">
        <v>679</v>
      </c>
      <c r="F24" s="531" t="s">
        <v>680</v>
      </c>
      <c r="G24" s="998">
        <v>1.2</v>
      </c>
      <c r="H24" s="999"/>
      <c r="I24" s="999"/>
      <c r="J24" s="999"/>
      <c r="K24" s="1000"/>
      <c r="L24" s="1004" t="s">
        <v>674</v>
      </c>
      <c r="M24" s="1004"/>
      <c r="N24" s="1004"/>
      <c r="O24" s="1004"/>
      <c r="P24" s="1004"/>
      <c r="Q24" s="1004"/>
      <c r="S24" s="66"/>
      <c r="T24" s="64" t="e">
        <f t="shared" ref="T24:W26" si="0">IF($K22&gt;T$21,IF($K22&lt;=T$22,$K22,NA()),NA())</f>
        <v>#N/A</v>
      </c>
      <c r="U24" s="64" t="e">
        <f t="shared" si="0"/>
        <v>#N/A</v>
      </c>
      <c r="V24" s="64" t="e">
        <f t="shared" si="0"/>
        <v>#N/A</v>
      </c>
      <c r="W24" s="64" t="e">
        <f t="shared" si="0"/>
        <v>#N/A</v>
      </c>
      <c r="X24" s="64" t="e">
        <f>IF($K22&gt;X$21,IF($K22&lt;=X$22,1,NA()),NA())</f>
        <v>#N/A</v>
      </c>
      <c r="Y24" s="68"/>
      <c r="Z24" s="177" t="e">
        <f>+'[2]Сведения о гранте'!#REF!</f>
        <v>#REF!</v>
      </c>
      <c r="AA24" s="64" t="e">
        <f>+IF(Z24="A1",1,IF(Z24="A2",0.8,IF(Z24="B1",0.6,IF(Z24="B2",0.4,0.2))))</f>
        <v>#REF!</v>
      </c>
      <c r="AB24" s="64" t="e">
        <f>IF($AA24&gt;AB$21,IF($AA24&lt;=AB$22,$AA24,NA()),NA())</f>
        <v>#REF!</v>
      </c>
      <c r="AC24" s="64" t="e">
        <f t="shared" ref="AC24:AF26" si="1">IF($AA24&gt;AC$21,IF($AA24&lt;=AC$22,$AA24,NA()),NA())</f>
        <v>#REF!</v>
      </c>
      <c r="AD24" s="64" t="e">
        <f t="shared" si="1"/>
        <v>#REF!</v>
      </c>
      <c r="AE24" s="64" t="e">
        <f t="shared" si="1"/>
        <v>#REF!</v>
      </c>
      <c r="AF24" s="64" t="e">
        <f t="shared" si="1"/>
        <v>#REF!</v>
      </c>
      <c r="AG24" s="68"/>
      <c r="AH24" s="68"/>
      <c r="AI24" s="68"/>
    </row>
    <row r="25" spans="1:35" ht="100.5" customHeight="1">
      <c r="A25" s="3"/>
      <c r="B25" s="1050" t="s">
        <v>502</v>
      </c>
      <c r="C25" s="1051"/>
      <c r="D25" s="1052"/>
      <c r="E25" s="532" t="s">
        <v>551</v>
      </c>
      <c r="F25" s="532" t="s">
        <v>552</v>
      </c>
      <c r="G25" s="998">
        <v>0.79</v>
      </c>
      <c r="H25" s="999"/>
      <c r="I25" s="999"/>
      <c r="J25" s="999"/>
      <c r="K25" s="1000"/>
      <c r="L25" s="1004" t="s">
        <v>681</v>
      </c>
      <c r="M25" s="1004"/>
      <c r="N25" s="1004"/>
      <c r="O25" s="1004"/>
      <c r="P25" s="1004"/>
      <c r="Q25" s="1004"/>
      <c r="S25" s="66"/>
      <c r="T25" s="64" t="e">
        <f t="shared" si="0"/>
        <v>#N/A</v>
      </c>
      <c r="U25" s="64" t="e">
        <f t="shared" si="0"/>
        <v>#N/A</v>
      </c>
      <c r="V25" s="64" t="e">
        <f t="shared" si="0"/>
        <v>#N/A</v>
      </c>
      <c r="W25" s="64" t="e">
        <f t="shared" si="0"/>
        <v>#N/A</v>
      </c>
      <c r="X25" s="64" t="e">
        <f>IF($K23&gt;X$21,IF($K23&lt;=X$22,1,1),NA())</f>
        <v>#N/A</v>
      </c>
      <c r="Y25" s="68"/>
      <c r="Z25" s="177" t="e">
        <f>+'[2]Сведения о гранте'!#REF!</f>
        <v>#REF!</v>
      </c>
      <c r="AA25" s="64" t="e">
        <f>+IF(Z25="A1",1,IF(Z25="A2",0.8,IF(Z25="B1",0.6,IF(Z25="B2",0.4,0.2))))</f>
        <v>#REF!</v>
      </c>
      <c r="AB25" s="64" t="e">
        <f>IF($AA25&gt;AB$21,IF($AA25&lt;=AB$22,$AA25,NA()),NA())</f>
        <v>#REF!</v>
      </c>
      <c r="AC25" s="64" t="e">
        <f t="shared" si="1"/>
        <v>#REF!</v>
      </c>
      <c r="AD25" s="64" t="e">
        <f t="shared" si="1"/>
        <v>#REF!</v>
      </c>
      <c r="AE25" s="64" t="e">
        <f t="shared" si="1"/>
        <v>#REF!</v>
      </c>
      <c r="AF25" s="64" t="e">
        <f t="shared" si="1"/>
        <v>#REF!</v>
      </c>
      <c r="AG25" s="68"/>
      <c r="AH25" s="68"/>
      <c r="AI25" s="68"/>
    </row>
    <row r="26" spans="1:35" ht="86.25" customHeight="1">
      <c r="A26" s="3"/>
      <c r="B26" s="1001" t="s">
        <v>507</v>
      </c>
      <c r="C26" s="1002"/>
      <c r="D26" s="1003"/>
      <c r="E26" s="533" t="s">
        <v>553</v>
      </c>
      <c r="F26" s="533" t="s">
        <v>554</v>
      </c>
      <c r="G26" s="998">
        <v>1.08</v>
      </c>
      <c r="H26" s="999"/>
      <c r="I26" s="999"/>
      <c r="J26" s="999"/>
      <c r="K26" s="1000"/>
      <c r="L26" s="1004" t="s">
        <v>682</v>
      </c>
      <c r="M26" s="1004"/>
      <c r="N26" s="1004"/>
      <c r="O26" s="1004"/>
      <c r="P26" s="1004"/>
      <c r="Q26" s="1004"/>
      <c r="S26" s="66"/>
      <c r="T26" s="64" t="e">
        <f t="shared" si="0"/>
        <v>#N/A</v>
      </c>
      <c r="U26" s="64" t="e">
        <f t="shared" si="0"/>
        <v>#N/A</v>
      </c>
      <c r="V26" s="64" t="e">
        <f t="shared" si="0"/>
        <v>#N/A</v>
      </c>
      <c r="W26" s="64" t="e">
        <f t="shared" si="0"/>
        <v>#N/A</v>
      </c>
      <c r="X26" s="64" t="e">
        <f>IF($K24&gt;X$21,IF($K24&lt;=X$22,1,NA()),NA())</f>
        <v>#N/A</v>
      </c>
      <c r="Y26" s="68"/>
      <c r="Z26" s="177" t="e">
        <f>+'[2]Сведения о гранте'!#REF!</f>
        <v>#REF!</v>
      </c>
      <c r="AA26" s="64" t="e">
        <f>+IF(Z26="A1",1,IF(Z26="A2",0.8,IF(Z26="B1",0.6,IF(Z26="B2",0.4,0.2))))</f>
        <v>#REF!</v>
      </c>
      <c r="AB26" s="64" t="e">
        <f>IF($AA26&gt;AB$21,IF($AA26&lt;=AB$22,$AA26,NA()),NA())</f>
        <v>#REF!</v>
      </c>
      <c r="AC26" s="64" t="e">
        <f t="shared" si="1"/>
        <v>#REF!</v>
      </c>
      <c r="AD26" s="64" t="e">
        <f t="shared" si="1"/>
        <v>#REF!</v>
      </c>
      <c r="AE26" s="64" t="e">
        <f t="shared" si="1"/>
        <v>#REF!</v>
      </c>
      <c r="AF26" s="64" t="e">
        <f t="shared" si="1"/>
        <v>#REF!</v>
      </c>
      <c r="AG26" s="68"/>
      <c r="AH26" s="68"/>
      <c r="AI26" s="68"/>
    </row>
    <row r="27" spans="1:35" ht="144" customHeight="1">
      <c r="A27" s="3"/>
      <c r="B27" s="1001" t="s">
        <v>510</v>
      </c>
      <c r="C27" s="1002"/>
      <c r="D27" s="1003"/>
      <c r="E27" s="533" t="s">
        <v>555</v>
      </c>
      <c r="F27" s="533" t="s">
        <v>556</v>
      </c>
      <c r="G27" s="998">
        <v>0.95</v>
      </c>
      <c r="H27" s="999"/>
      <c r="I27" s="999"/>
      <c r="J27" s="999"/>
      <c r="K27" s="1000"/>
      <c r="L27" s="1004" t="s">
        <v>683</v>
      </c>
      <c r="M27" s="1004"/>
      <c r="N27" s="1004"/>
      <c r="O27" s="1004"/>
      <c r="P27" s="1004"/>
      <c r="Q27" s="1004"/>
      <c r="S27" s="66"/>
      <c r="T27" s="64"/>
      <c r="U27" s="64"/>
      <c r="V27" s="64"/>
      <c r="W27" s="64"/>
      <c r="X27" s="64"/>
      <c r="Y27" s="68"/>
      <c r="Z27" s="177"/>
      <c r="AA27" s="534"/>
      <c r="AB27" s="534"/>
      <c r="AC27" s="534"/>
      <c r="AD27" s="534"/>
      <c r="AE27" s="534"/>
      <c r="AF27" s="534"/>
      <c r="AG27" s="68"/>
      <c r="AH27" s="68"/>
      <c r="AI27" s="68"/>
    </row>
    <row r="28" spans="1:35" ht="75" customHeight="1">
      <c r="A28" s="3"/>
      <c r="B28" s="1001" t="s">
        <v>516</v>
      </c>
      <c r="C28" s="1002"/>
      <c r="D28" s="1003"/>
      <c r="E28" s="533" t="s">
        <v>558</v>
      </c>
      <c r="F28" s="533" t="s">
        <v>684</v>
      </c>
      <c r="G28" s="998">
        <v>1.1499999999999999</v>
      </c>
      <c r="H28" s="999"/>
      <c r="I28" s="999"/>
      <c r="J28" s="999"/>
      <c r="K28" s="1000"/>
      <c r="L28" s="976" t="s">
        <v>685</v>
      </c>
      <c r="M28" s="1048"/>
      <c r="N28" s="1048"/>
      <c r="O28" s="1048"/>
      <c r="P28" s="1048"/>
      <c r="Q28" s="1049"/>
      <c r="S28" s="66"/>
      <c r="T28" s="64" t="e">
        <f t="shared" ref="T28:W29" si="2">IF($K25&gt;T$21,IF($K25&lt;=T$22,$K25,NA()),NA())</f>
        <v>#N/A</v>
      </c>
      <c r="U28" s="64" t="e">
        <f t="shared" si="2"/>
        <v>#N/A</v>
      </c>
      <c r="V28" s="64" t="e">
        <f t="shared" si="2"/>
        <v>#N/A</v>
      </c>
      <c r="W28" s="64" t="e">
        <f t="shared" si="2"/>
        <v>#N/A</v>
      </c>
      <c r="X28" s="64" t="e">
        <f>IF($K25&gt;X$21,IF($K25&lt;=X$22,1,NA()),NA())</f>
        <v>#N/A</v>
      </c>
      <c r="Y28" s="68"/>
      <c r="Z28" s="68"/>
      <c r="AA28" s="68"/>
      <c r="AB28" s="68"/>
      <c r="AC28" s="68"/>
      <c r="AD28" s="68"/>
      <c r="AE28" s="68"/>
      <c r="AF28" s="68"/>
      <c r="AG28" s="68"/>
      <c r="AH28" s="68"/>
      <c r="AI28" s="68"/>
    </row>
    <row r="29" spans="1:35" ht="136.5" customHeight="1">
      <c r="A29" s="3"/>
      <c r="B29" s="969" t="s">
        <v>504</v>
      </c>
      <c r="C29" s="1019"/>
      <c r="D29" s="1020"/>
      <c r="E29" s="535" t="s">
        <v>560</v>
      </c>
      <c r="F29" s="535" t="s">
        <v>561</v>
      </c>
      <c r="G29" s="977">
        <v>1.18</v>
      </c>
      <c r="H29" s="978"/>
      <c r="I29" s="978"/>
      <c r="J29" s="978"/>
      <c r="K29" s="979"/>
      <c r="L29" s="976" t="s">
        <v>686</v>
      </c>
      <c r="M29" s="747"/>
      <c r="N29" s="747"/>
      <c r="O29" s="747"/>
      <c r="P29" s="747"/>
      <c r="Q29" s="748"/>
      <c r="S29" s="66"/>
      <c r="T29" s="64" t="e">
        <f t="shared" si="2"/>
        <v>#N/A</v>
      </c>
      <c r="U29" s="64" t="e">
        <f t="shared" si="2"/>
        <v>#N/A</v>
      </c>
      <c r="V29" s="64" t="e">
        <f t="shared" si="2"/>
        <v>#N/A</v>
      </c>
      <c r="W29" s="64" t="e">
        <f t="shared" si="2"/>
        <v>#N/A</v>
      </c>
      <c r="X29" s="64" t="e">
        <f>IF($K26&gt;X$21,IF($K26&lt;=X$22,1,NA()),NA())</f>
        <v>#N/A</v>
      </c>
      <c r="Y29" s="68"/>
      <c r="Z29" s="68"/>
      <c r="AA29" s="68"/>
      <c r="AB29" s="68"/>
      <c r="AC29" s="68"/>
      <c r="AD29" s="68"/>
      <c r="AE29" s="68"/>
      <c r="AF29" s="68"/>
      <c r="AG29" s="68"/>
      <c r="AH29" s="68"/>
      <c r="AI29" s="68"/>
    </row>
    <row r="30" spans="1:35" ht="169.5" customHeight="1">
      <c r="A30" s="3"/>
      <c r="B30" s="969" t="s">
        <v>513</v>
      </c>
      <c r="C30" s="1019"/>
      <c r="D30" s="1020"/>
      <c r="E30" s="535" t="s">
        <v>562</v>
      </c>
      <c r="F30" s="535" t="s">
        <v>563</v>
      </c>
      <c r="G30" s="977">
        <v>0.67</v>
      </c>
      <c r="H30" s="978"/>
      <c r="I30" s="978"/>
      <c r="J30" s="978"/>
      <c r="K30" s="979"/>
      <c r="L30" s="976" t="s">
        <v>687</v>
      </c>
      <c r="M30" s="747"/>
      <c r="N30" s="747"/>
      <c r="O30" s="747"/>
      <c r="P30" s="747"/>
      <c r="Q30" s="748"/>
      <c r="S30" s="66"/>
      <c r="T30" s="64"/>
      <c r="U30" s="64"/>
      <c r="V30" s="64"/>
      <c r="W30" s="64"/>
      <c r="X30" s="64"/>
      <c r="Y30" s="68"/>
      <c r="Z30" s="68"/>
      <c r="AA30" s="68"/>
      <c r="AB30" s="68"/>
      <c r="AC30" s="68"/>
      <c r="AD30" s="68"/>
      <c r="AE30" s="68"/>
      <c r="AF30" s="68"/>
      <c r="AG30" s="68"/>
      <c r="AH30" s="68"/>
      <c r="AI30" s="68"/>
    </row>
    <row r="31" spans="1:35" ht="113.25" customHeight="1">
      <c r="A31" s="3"/>
      <c r="B31" s="969" t="s">
        <v>518</v>
      </c>
      <c r="C31" s="970"/>
      <c r="D31" s="971"/>
      <c r="E31" s="535" t="s">
        <v>564</v>
      </c>
      <c r="F31" s="535" t="s">
        <v>566</v>
      </c>
      <c r="G31" s="980">
        <v>1.06</v>
      </c>
      <c r="H31" s="981"/>
      <c r="I31" s="981"/>
      <c r="J31" s="981"/>
      <c r="K31" s="982"/>
      <c r="L31" s="976" t="s">
        <v>688</v>
      </c>
      <c r="M31" s="747"/>
      <c r="N31" s="747"/>
      <c r="O31" s="747"/>
      <c r="P31" s="747"/>
      <c r="Q31" s="748"/>
      <c r="S31" s="66"/>
      <c r="T31" s="64"/>
      <c r="U31" s="64"/>
      <c r="V31" s="64"/>
      <c r="W31" s="64"/>
      <c r="X31" s="64"/>
      <c r="Y31" s="68"/>
      <c r="Z31" s="68"/>
      <c r="AA31" s="68"/>
      <c r="AB31" s="68"/>
      <c r="AC31" s="68"/>
      <c r="AD31" s="68"/>
      <c r="AE31" s="68"/>
      <c r="AF31" s="68"/>
      <c r="AG31" s="68"/>
      <c r="AH31" s="68"/>
      <c r="AI31" s="68"/>
    </row>
    <row r="32" spans="1:35" ht="63" customHeight="1">
      <c r="A32" s="3"/>
      <c r="B32" s="969" t="s">
        <v>567</v>
      </c>
      <c r="C32" s="970"/>
      <c r="D32" s="971"/>
      <c r="E32" s="532">
        <v>0.93</v>
      </c>
      <c r="F32" s="578" t="s">
        <v>569</v>
      </c>
      <c r="G32" s="972">
        <v>1.03</v>
      </c>
      <c r="H32" s="973"/>
      <c r="I32" s="973"/>
      <c r="J32" s="973"/>
      <c r="K32" s="974"/>
      <c r="L32" s="975" t="s">
        <v>689</v>
      </c>
      <c r="M32" s="975"/>
      <c r="N32" s="975"/>
      <c r="O32" s="975"/>
      <c r="P32" s="975"/>
      <c r="Q32" s="975"/>
      <c r="S32" s="66"/>
      <c r="T32" s="64" t="e">
        <f t="shared" ref="T32:W33" si="3">IF($K28&gt;T$21,IF($K28&lt;=T$22,$K28,NA()),NA())</f>
        <v>#N/A</v>
      </c>
      <c r="U32" s="64" t="e">
        <f t="shared" si="3"/>
        <v>#N/A</v>
      </c>
      <c r="V32" s="64" t="e">
        <f t="shared" si="3"/>
        <v>#N/A</v>
      </c>
      <c r="W32" s="64" t="e">
        <f t="shared" si="3"/>
        <v>#N/A</v>
      </c>
      <c r="X32" s="64" t="e">
        <f>IF($K28&gt;X$21,IF($K28&lt;=X$22,1,NA()),NA())</f>
        <v>#N/A</v>
      </c>
      <c r="Y32" s="68"/>
      <c r="Z32" s="68"/>
      <c r="AA32" s="68"/>
      <c r="AB32" s="68"/>
      <c r="AC32" s="68"/>
      <c r="AD32" s="68"/>
      <c r="AE32" s="68"/>
      <c r="AF32" s="68"/>
      <c r="AG32" s="68"/>
      <c r="AH32" s="68"/>
      <c r="AI32" s="68"/>
    </row>
    <row r="33" spans="1:35" ht="100.5" customHeight="1">
      <c r="A33" s="3"/>
      <c r="B33" s="969" t="s">
        <v>524</v>
      </c>
      <c r="C33" s="970"/>
      <c r="D33" s="971"/>
      <c r="E33" s="532">
        <v>0.85</v>
      </c>
      <c r="F33" s="578" t="s">
        <v>571</v>
      </c>
      <c r="G33" s="972">
        <v>1.1100000000000001</v>
      </c>
      <c r="H33" s="973"/>
      <c r="I33" s="973"/>
      <c r="J33" s="973"/>
      <c r="K33" s="974"/>
      <c r="L33" s="975" t="s">
        <v>690</v>
      </c>
      <c r="M33" s="975"/>
      <c r="N33" s="975"/>
      <c r="O33" s="975"/>
      <c r="P33" s="975"/>
      <c r="Q33" s="975"/>
      <c r="S33" s="66"/>
      <c r="T33" s="64" t="e">
        <f t="shared" si="3"/>
        <v>#N/A</v>
      </c>
      <c r="U33" s="64" t="e">
        <f t="shared" si="3"/>
        <v>#N/A</v>
      </c>
      <c r="V33" s="64" t="e">
        <f t="shared" si="3"/>
        <v>#N/A</v>
      </c>
      <c r="W33" s="64" t="e">
        <f t="shared" si="3"/>
        <v>#N/A</v>
      </c>
      <c r="X33" s="64" t="e">
        <f>IF($K29&gt;X$21,IF($K29&lt;=X$22,1,NA()),NA())</f>
        <v>#N/A</v>
      </c>
      <c r="Y33" s="68"/>
      <c r="Z33" s="68"/>
      <c r="AA33" s="68"/>
      <c r="AB33" s="68"/>
      <c r="AC33" s="68"/>
      <c r="AD33" s="68"/>
      <c r="AE33" s="68"/>
      <c r="AF33" s="68"/>
      <c r="AG33" s="68"/>
      <c r="AH33" s="68"/>
      <c r="AI33" s="68"/>
    </row>
    <row r="34" spans="1:35" ht="47.25" customHeight="1">
      <c r="A34" s="3"/>
      <c r="B34" s="969" t="s">
        <v>528</v>
      </c>
      <c r="C34" s="970"/>
      <c r="D34" s="971"/>
      <c r="E34" s="532">
        <v>0.75</v>
      </c>
      <c r="F34" s="578" t="s">
        <v>572</v>
      </c>
      <c r="G34" s="972">
        <v>0.82</v>
      </c>
      <c r="H34" s="973"/>
      <c r="I34" s="973"/>
      <c r="J34" s="973"/>
      <c r="K34" s="974"/>
      <c r="L34" s="975" t="s">
        <v>691</v>
      </c>
      <c r="M34" s="975"/>
      <c r="N34" s="975"/>
      <c r="O34" s="975"/>
      <c r="P34" s="975"/>
      <c r="Q34" s="975"/>
      <c r="S34" s="66"/>
      <c r="T34" s="64" t="e">
        <f>IF($K33&gt;T$21,IF($K33&lt;=T$22,$K33,NA()),NA())</f>
        <v>#N/A</v>
      </c>
      <c r="U34" s="64" t="e">
        <f>IF($K33&gt;U$21,IF($K33&lt;=U$22,$K33,NA()),NA())</f>
        <v>#N/A</v>
      </c>
      <c r="V34" s="64" t="e">
        <f>IF($K33&gt;V$21,IF($K33&lt;=V$22,$K33,NA()),NA())</f>
        <v>#N/A</v>
      </c>
      <c r="W34" s="64" t="e">
        <f>IF($K33&gt;W$21,IF($K33&lt;=W$22,$K33,NA()),NA())</f>
        <v>#N/A</v>
      </c>
      <c r="X34" s="64" t="e">
        <f>IF($K33&gt;X$21,IF($K33&lt;=X$22,1,NA()),NA())</f>
        <v>#N/A</v>
      </c>
      <c r="Y34" s="68"/>
      <c r="Z34" s="68"/>
      <c r="AA34" s="68"/>
      <c r="AB34" s="68"/>
      <c r="AC34" s="68"/>
      <c r="AD34" s="68"/>
      <c r="AE34" s="68"/>
      <c r="AF34" s="68"/>
      <c r="AG34" s="68"/>
      <c r="AH34" s="68"/>
      <c r="AI34" s="68"/>
    </row>
    <row r="35" spans="1:35" ht="51.75" customHeight="1">
      <c r="A35" s="3"/>
      <c r="B35" s="969" t="s">
        <v>573</v>
      </c>
      <c r="C35" s="970"/>
      <c r="D35" s="971"/>
      <c r="E35" s="535">
        <v>350</v>
      </c>
      <c r="F35" s="535">
        <v>437</v>
      </c>
      <c r="G35" s="972">
        <v>1.2</v>
      </c>
      <c r="H35" s="973"/>
      <c r="I35" s="973"/>
      <c r="J35" s="973"/>
      <c r="K35" s="974"/>
      <c r="L35" s="975" t="s">
        <v>692</v>
      </c>
      <c r="M35" s="975"/>
      <c r="N35" s="975"/>
      <c r="O35" s="975"/>
      <c r="P35" s="975"/>
      <c r="Q35" s="975"/>
      <c r="S35" s="66"/>
      <c r="T35" s="64" t="e">
        <f>IF(#REF!&gt;T$21,IF(#REF!&lt;=T$22,#REF!,NA()),NA())</f>
        <v>#REF!</v>
      </c>
      <c r="U35" s="64" t="e">
        <f>IF(#REF!&gt;U$21,IF(#REF!&lt;=U$22,#REF!,NA()),NA())</f>
        <v>#REF!</v>
      </c>
      <c r="V35" s="64" t="e">
        <f>IF(#REF!&gt;V$21,IF(#REF!&lt;=V$22,#REF!,NA()),NA())</f>
        <v>#REF!</v>
      </c>
      <c r="W35" s="64" t="e">
        <f>IF(#REF!&gt;W$21,IF(#REF!&lt;=W$22,#REF!,NA()),NA())</f>
        <v>#REF!</v>
      </c>
      <c r="X35" s="64" t="e">
        <f>IF(#REF!&gt;X$21,IF(#REF!&lt;=X$22,1,NA()),NA())</f>
        <v>#REF!</v>
      </c>
      <c r="Y35" s="68"/>
      <c r="Z35" s="68"/>
      <c r="AA35" s="68"/>
      <c r="AB35" s="68"/>
      <c r="AC35" s="68"/>
      <c r="AD35" s="68"/>
      <c r="AE35" s="68"/>
      <c r="AF35" s="68"/>
      <c r="AG35" s="68"/>
      <c r="AH35" s="68"/>
      <c r="AI35" s="68"/>
    </row>
    <row r="36" spans="1:35" ht="42.75" customHeight="1">
      <c r="A36" s="3"/>
      <c r="B36" s="969" t="s">
        <v>539</v>
      </c>
      <c r="C36" s="970"/>
      <c r="D36" s="971"/>
      <c r="E36" s="535">
        <v>20</v>
      </c>
      <c r="F36" s="535">
        <v>28</v>
      </c>
      <c r="G36" s="972">
        <v>1.2</v>
      </c>
      <c r="H36" s="973"/>
      <c r="I36" s="973"/>
      <c r="J36" s="973"/>
      <c r="K36" s="974"/>
      <c r="L36" s="975" t="s">
        <v>693</v>
      </c>
      <c r="M36" s="975"/>
      <c r="N36" s="975"/>
      <c r="O36" s="975"/>
      <c r="P36" s="975"/>
      <c r="Q36" s="975"/>
      <c r="S36" s="66"/>
      <c r="T36" s="64" t="e">
        <f>IF($K33&gt;T$21,IF($K33&lt;=T$22,$K33,NA()),NA())</f>
        <v>#N/A</v>
      </c>
      <c r="U36" s="64" t="e">
        <f>IF($K33&gt;U$21,IF($K33&lt;=U$22,$K33,NA()),NA())</f>
        <v>#N/A</v>
      </c>
      <c r="V36" s="64" t="e">
        <f>IF($K33&gt;V$21,IF($K33&lt;=V$22,$K33,NA()),NA())</f>
        <v>#N/A</v>
      </c>
      <c r="W36" s="64" t="e">
        <f>IF($K33&gt;W$21,IF($K33&lt;=W$22,$K33,NA()),NA())</f>
        <v>#N/A</v>
      </c>
      <c r="X36" s="64" t="e">
        <f>IF($K33&gt;X$21,IF($K33&lt;=X$22,1,NA()),NA())</f>
        <v>#N/A</v>
      </c>
      <c r="Y36" s="68"/>
      <c r="Z36" s="68"/>
      <c r="AA36" s="68"/>
      <c r="AB36" s="68"/>
      <c r="AC36" s="68"/>
      <c r="AD36" s="68"/>
      <c r="AE36" s="68"/>
      <c r="AF36" s="68"/>
      <c r="AG36" s="68"/>
      <c r="AH36" s="68"/>
      <c r="AI36" s="68"/>
    </row>
    <row r="37" spans="1:35" ht="66" customHeight="1">
      <c r="A37" s="3"/>
      <c r="B37" s="969" t="s">
        <v>645</v>
      </c>
      <c r="C37" s="970"/>
      <c r="D37" s="971"/>
      <c r="E37" s="535"/>
      <c r="F37" s="535" t="s">
        <v>671</v>
      </c>
      <c r="G37" s="972"/>
      <c r="H37" s="973"/>
      <c r="I37" s="973"/>
      <c r="J37" s="973"/>
      <c r="K37" s="974"/>
      <c r="L37" s="975" t="s">
        <v>694</v>
      </c>
      <c r="M37" s="975"/>
      <c r="N37" s="975"/>
      <c r="O37" s="975"/>
      <c r="P37" s="975"/>
      <c r="Q37" s="975"/>
      <c r="S37" s="66"/>
      <c r="T37" s="64" t="e">
        <f>IF($K35&gt;T$21,IF($K35&lt;=T$22,$K35,NA()),NA())</f>
        <v>#N/A</v>
      </c>
      <c r="U37" s="64" t="e">
        <f>IF($K35&gt;U$21,IF($K35&lt;=U$22,$K35,NA()),NA())</f>
        <v>#N/A</v>
      </c>
      <c r="V37" s="64" t="e">
        <f>IF($K35&gt;V$21,IF($K35&lt;=V$22,$K35,NA()),NA())</f>
        <v>#N/A</v>
      </c>
      <c r="W37" s="64" t="e">
        <f>IF($K35&gt;W$21,IF($K35&lt;=W$22,$K35,NA()),NA())</f>
        <v>#N/A</v>
      </c>
      <c r="X37" s="64" t="e">
        <f>IF($K35&gt;X$21,IF($K35&lt;=X$22,1,NA()),NA())</f>
        <v>#N/A</v>
      </c>
      <c r="Y37" s="68"/>
      <c r="Z37" s="68"/>
      <c r="AA37" s="68"/>
      <c r="AB37" s="68"/>
      <c r="AC37" s="68"/>
      <c r="AD37" s="68"/>
      <c r="AE37" s="68"/>
      <c r="AF37" s="68"/>
      <c r="AG37" s="68"/>
      <c r="AH37" s="68"/>
      <c r="AI37" s="68"/>
    </row>
    <row r="38" spans="1:35" ht="45">
      <c r="A38" s="3"/>
      <c r="B38" s="969" t="s">
        <v>595</v>
      </c>
      <c r="C38" s="970"/>
      <c r="D38" s="971"/>
      <c r="E38" s="535" t="s">
        <v>577</v>
      </c>
      <c r="F38" s="535" t="s">
        <v>695</v>
      </c>
      <c r="G38" s="972">
        <v>0.9</v>
      </c>
      <c r="H38" s="973"/>
      <c r="I38" s="973"/>
      <c r="J38" s="973"/>
      <c r="K38" s="974"/>
      <c r="L38" s="975" t="s">
        <v>696</v>
      </c>
      <c r="M38" s="975"/>
      <c r="N38" s="975"/>
      <c r="O38" s="975"/>
      <c r="P38" s="975"/>
      <c r="Q38" s="975"/>
      <c r="S38" s="536"/>
      <c r="T38" s="534"/>
      <c r="U38" s="534"/>
      <c r="V38" s="534"/>
      <c r="W38" s="534"/>
      <c r="X38" s="534"/>
      <c r="Y38" s="68"/>
      <c r="Z38" s="68"/>
      <c r="AA38" s="68"/>
      <c r="AB38" s="68"/>
      <c r="AC38" s="68"/>
      <c r="AD38" s="68"/>
      <c r="AE38" s="68"/>
      <c r="AF38" s="68"/>
      <c r="AG38" s="68"/>
      <c r="AH38" s="68"/>
      <c r="AI38" s="68"/>
    </row>
    <row r="39" spans="1:35" ht="59.25" customHeight="1">
      <c r="A39" s="3"/>
      <c r="B39" s="969" t="s">
        <v>575</v>
      </c>
      <c r="C39" s="970"/>
      <c r="D39" s="971"/>
      <c r="E39" s="535">
        <v>110</v>
      </c>
      <c r="F39" s="535">
        <v>150</v>
      </c>
      <c r="G39" s="972">
        <v>1.2</v>
      </c>
      <c r="H39" s="973"/>
      <c r="I39" s="973"/>
      <c r="J39" s="973"/>
      <c r="K39" s="974"/>
      <c r="L39" s="975" t="s">
        <v>697</v>
      </c>
      <c r="M39" s="975"/>
      <c r="N39" s="975"/>
      <c r="O39" s="975"/>
      <c r="P39" s="975"/>
      <c r="Q39" s="975"/>
      <c r="S39" s="201"/>
      <c r="T39" s="201"/>
      <c r="U39" s="201"/>
      <c r="V39" s="201"/>
      <c r="W39" s="201"/>
      <c r="X39" s="201"/>
      <c r="Y39" s="68"/>
      <c r="Z39" s="68"/>
      <c r="AA39" s="68"/>
      <c r="AB39" s="68"/>
      <c r="AC39" s="68"/>
      <c r="AD39" s="201"/>
      <c r="AE39" s="201"/>
      <c r="AF39" s="201"/>
      <c r="AG39" s="201"/>
      <c r="AH39" s="201"/>
      <c r="AI39" s="201"/>
    </row>
    <row r="40" spans="1:35" ht="59.25" customHeight="1">
      <c r="A40" s="3"/>
      <c r="B40" s="969" t="s">
        <v>531</v>
      </c>
      <c r="C40" s="970"/>
      <c r="D40" s="971"/>
      <c r="E40" s="532">
        <v>0.9</v>
      </c>
      <c r="F40" s="532">
        <v>1.05</v>
      </c>
      <c r="G40" s="972">
        <v>1.17</v>
      </c>
      <c r="H40" s="973"/>
      <c r="I40" s="973"/>
      <c r="J40" s="973"/>
      <c r="K40" s="974"/>
      <c r="L40" s="975" t="s">
        <v>698</v>
      </c>
      <c r="M40" s="975"/>
      <c r="N40" s="975"/>
      <c r="O40" s="975"/>
      <c r="P40" s="975"/>
      <c r="Q40" s="975"/>
      <c r="S40" s="201"/>
      <c r="T40" s="201"/>
      <c r="U40" s="201"/>
      <c r="V40" s="201"/>
      <c r="W40" s="201"/>
      <c r="X40" s="201"/>
      <c r="Y40" s="68"/>
      <c r="Z40" s="68"/>
      <c r="AA40" s="68"/>
      <c r="AB40" s="68"/>
      <c r="AC40" s="68"/>
      <c r="AD40" s="201"/>
      <c r="AE40" s="201"/>
      <c r="AF40" s="201"/>
      <c r="AG40" s="201"/>
      <c r="AH40" s="201"/>
      <c r="AI40" s="201"/>
    </row>
    <row r="41" spans="1:35" ht="60.75" customHeight="1">
      <c r="A41" s="3"/>
      <c r="B41" s="969" t="s">
        <v>534</v>
      </c>
      <c r="C41" s="970"/>
      <c r="D41" s="971"/>
      <c r="E41" s="532">
        <v>0.85</v>
      </c>
      <c r="F41" s="532">
        <v>0.72</v>
      </c>
      <c r="G41" s="972">
        <v>0.84</v>
      </c>
      <c r="H41" s="973"/>
      <c r="I41" s="973"/>
      <c r="J41" s="973"/>
      <c r="K41" s="974"/>
      <c r="L41" s="1053" t="s">
        <v>699</v>
      </c>
      <c r="M41" s="975"/>
      <c r="N41" s="975"/>
      <c r="O41" s="975"/>
      <c r="P41" s="975"/>
      <c r="Q41" s="975"/>
      <c r="S41" s="201"/>
      <c r="T41" s="201"/>
      <c r="U41" s="201"/>
      <c r="V41" s="201"/>
      <c r="W41" s="201"/>
      <c r="X41" s="201"/>
      <c r="Y41" s="68"/>
      <c r="Z41" s="68"/>
      <c r="AA41" s="68"/>
      <c r="AB41" s="68"/>
      <c r="AC41" s="68"/>
      <c r="AD41" s="201"/>
      <c r="AE41" s="201"/>
      <c r="AF41" s="201"/>
      <c r="AG41" s="201"/>
      <c r="AH41" s="201"/>
      <c r="AI41" s="201"/>
    </row>
    <row r="42" spans="1:35" ht="18.75">
      <c r="E42" s="991" t="s">
        <v>597</v>
      </c>
      <c r="F42" s="992"/>
      <c r="G42" s="992"/>
      <c r="H42" s="992"/>
      <c r="I42" s="992"/>
      <c r="J42" s="992"/>
      <c r="K42" s="992"/>
      <c r="L42" s="992"/>
    </row>
    <row r="43" spans="1:35" ht="18.75" customHeight="1">
      <c r="A43" s="3"/>
      <c r="B43" s="988" t="str">
        <f>+'Ввод данных'!A204</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43" s="988"/>
      <c r="D43" s="988"/>
      <c r="E43" s="988"/>
      <c r="F43" s="988" t="str">
        <f>+'Ввод данных'!A206</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G43" s="988"/>
      <c r="H43" s="988"/>
      <c r="I43" s="988"/>
      <c r="J43" s="988"/>
      <c r="K43" s="988"/>
      <c r="L43" s="988" t="str">
        <f>+'Ввод данных'!A208</f>
        <v xml:space="preserve">MDR TB-1: Процент ранее излеченных ТБ пациентов, прошедших ТЛЧ (только бактериологически положительные случаи) </v>
      </c>
      <c r="M43" s="988"/>
      <c r="N43" s="988"/>
      <c r="O43" s="988"/>
      <c r="P43" s="988"/>
      <c r="Q43" s="988"/>
      <c r="S43" s="201"/>
      <c r="T43" s="201"/>
      <c r="U43" s="201"/>
      <c r="V43" s="201"/>
      <c r="W43" s="201"/>
      <c r="X43" s="201"/>
      <c r="Y43" s="68"/>
      <c r="Z43" s="68"/>
      <c r="AA43" s="68"/>
      <c r="AB43" s="68"/>
      <c r="AC43" s="68"/>
      <c r="AD43" s="201"/>
      <c r="AE43" s="201"/>
      <c r="AF43" s="201"/>
      <c r="AG43" s="201"/>
      <c r="AH43" s="201"/>
      <c r="AI43" s="201"/>
    </row>
    <row r="44" spans="1:35" ht="43.5" customHeight="1">
      <c r="A44" s="3"/>
      <c r="B44" s="372" t="s">
        <v>436</v>
      </c>
      <c r="C44" s="949" t="s">
        <v>469</v>
      </c>
      <c r="D44" s="1021"/>
      <c r="E44" s="1022"/>
      <c r="F44" s="372" t="s">
        <v>436</v>
      </c>
      <c r="G44" s="949" t="s">
        <v>470</v>
      </c>
      <c r="H44" s="1021"/>
      <c r="I44" s="1021"/>
      <c r="J44" s="1021"/>
      <c r="K44" s="1022"/>
      <c r="L44" s="372" t="s">
        <v>436</v>
      </c>
      <c r="M44" s="949" t="s">
        <v>471</v>
      </c>
      <c r="N44" s="1021"/>
      <c r="O44" s="1021"/>
      <c r="P44" s="1021"/>
      <c r="Q44" s="1022"/>
      <c r="S44" s="201"/>
      <c r="T44" s="201"/>
      <c r="U44" s="201"/>
      <c r="V44" s="201"/>
      <c r="W44" s="201"/>
      <c r="X44" s="201"/>
      <c r="Y44" s="201"/>
      <c r="Z44" s="201"/>
      <c r="AA44" s="201"/>
      <c r="AB44" s="201"/>
      <c r="AC44" s="201"/>
      <c r="AD44" s="201"/>
      <c r="AE44" s="201"/>
      <c r="AF44" s="201"/>
      <c r="AG44" s="201"/>
      <c r="AH44" s="201"/>
      <c r="AI44" s="201"/>
    </row>
    <row r="45" spans="1:35" ht="18.75" customHeight="1">
      <c r="A45" s="3"/>
      <c r="B45" s="115"/>
      <c r="C45" s="115"/>
      <c r="D45" s="199"/>
      <c r="E45" s="199"/>
      <c r="F45" s="199"/>
      <c r="G45" s="199"/>
      <c r="H45" s="199"/>
      <c r="I45" s="199"/>
      <c r="J45" s="199"/>
      <c r="K45" s="199"/>
      <c r="L45" s="199"/>
      <c r="M45" s="3"/>
      <c r="N45" s="3"/>
      <c r="O45" s="181"/>
      <c r="P45" s="180"/>
      <c r="S45" s="201"/>
      <c r="T45" s="201"/>
      <c r="U45" s="201"/>
      <c r="V45" s="201"/>
      <c r="W45" s="201"/>
      <c r="X45" s="201"/>
      <c r="Y45" s="201"/>
      <c r="Z45" s="201"/>
      <c r="AA45" s="201"/>
      <c r="AB45" s="201"/>
      <c r="AC45" s="201"/>
      <c r="AD45" s="201"/>
      <c r="AE45" s="201"/>
      <c r="AF45" s="201"/>
      <c r="AG45" s="201"/>
      <c r="AH45" s="201"/>
      <c r="AI45" s="201"/>
    </row>
    <row r="46" spans="1:35" ht="18.75" customHeight="1">
      <c r="A46" s="3"/>
      <c r="B46" s="115"/>
      <c r="C46" s="115"/>
      <c r="D46" s="199"/>
      <c r="E46" s="199"/>
      <c r="F46" s="199"/>
      <c r="G46" s="199"/>
      <c r="H46" s="199"/>
      <c r="I46" s="199"/>
      <c r="J46" s="199"/>
      <c r="K46" s="199"/>
      <c r="L46" s="199"/>
      <c r="M46" s="3"/>
      <c r="N46" s="3"/>
      <c r="O46" s="181"/>
      <c r="P46" s="180"/>
      <c r="S46" s="201"/>
      <c r="T46" s="201"/>
      <c r="U46" s="201"/>
      <c r="V46" s="201"/>
      <c r="W46" s="201"/>
      <c r="X46" s="201"/>
      <c r="Y46" s="201"/>
      <c r="Z46" s="201"/>
      <c r="AA46" s="201"/>
      <c r="AB46" s="201"/>
      <c r="AC46" s="201"/>
      <c r="AD46" s="201"/>
      <c r="AE46" s="201"/>
      <c r="AF46" s="201"/>
      <c r="AG46" s="201"/>
      <c r="AH46" s="201"/>
      <c r="AI46" s="201"/>
    </row>
    <row r="47" spans="1:35" ht="18.75" customHeight="1">
      <c r="A47" s="3"/>
      <c r="B47" s="537"/>
      <c r="C47" s="537"/>
      <c r="D47" s="538"/>
      <c r="E47" s="538"/>
      <c r="F47" s="538"/>
      <c r="G47" s="538"/>
      <c r="H47" s="538"/>
      <c r="I47" s="538"/>
      <c r="J47" s="538"/>
      <c r="K47" s="538"/>
      <c r="L47" s="538"/>
      <c r="M47" s="3"/>
      <c r="N47" s="3"/>
      <c r="O47" s="181"/>
      <c r="P47" s="180"/>
      <c r="S47" s="201"/>
      <c r="T47" s="201"/>
      <c r="U47" s="201"/>
      <c r="V47" s="201"/>
      <c r="W47" s="201"/>
      <c r="X47" s="201"/>
      <c r="Y47" s="201"/>
      <c r="Z47" s="201"/>
      <c r="AA47" s="201"/>
      <c r="AB47" s="201"/>
      <c r="AC47" s="201"/>
      <c r="AD47" s="201"/>
      <c r="AE47" s="201"/>
      <c r="AF47" s="201"/>
      <c r="AG47" s="201"/>
      <c r="AH47" s="201"/>
      <c r="AI47" s="201"/>
    </row>
    <row r="48" spans="1:35" ht="18.75" customHeight="1">
      <c r="A48" s="3"/>
      <c r="B48" s="537"/>
      <c r="C48" s="537"/>
      <c r="D48" s="538"/>
      <c r="E48" s="538"/>
      <c r="F48" s="538"/>
      <c r="G48" s="538"/>
      <c r="H48" s="538"/>
      <c r="I48" s="538"/>
      <c r="J48" s="538"/>
      <c r="K48" s="538"/>
      <c r="L48" s="538"/>
      <c r="M48" s="3"/>
      <c r="N48" s="3"/>
      <c r="O48" s="181"/>
      <c r="P48" s="180"/>
      <c r="S48" s="201"/>
      <c r="T48" s="201"/>
      <c r="U48" s="201"/>
      <c r="V48" s="201"/>
      <c r="W48" s="201"/>
      <c r="X48" s="201"/>
      <c r="Y48" s="201"/>
      <c r="Z48" s="201"/>
      <c r="AA48" s="201"/>
      <c r="AB48" s="201"/>
      <c r="AC48" s="201"/>
      <c r="AD48" s="201"/>
      <c r="AE48" s="201"/>
      <c r="AF48" s="201"/>
      <c r="AG48" s="201"/>
      <c r="AH48" s="201"/>
      <c r="AI48" s="201"/>
    </row>
    <row r="49" spans="1:35" ht="18.75" customHeight="1">
      <c r="A49" s="3"/>
      <c r="B49" s="115"/>
      <c r="C49" s="115"/>
      <c r="D49" s="199"/>
      <c r="E49" s="199"/>
      <c r="F49" s="199"/>
      <c r="G49" s="199"/>
      <c r="H49" s="199"/>
      <c r="I49" s="199"/>
      <c r="J49" s="199"/>
      <c r="K49" s="199"/>
      <c r="L49" s="199"/>
      <c r="M49" s="3"/>
      <c r="N49" s="3"/>
      <c r="O49" s="181"/>
      <c r="P49" s="180"/>
      <c r="S49" s="201"/>
      <c r="T49" s="201"/>
      <c r="U49" s="201"/>
      <c r="V49" s="201"/>
      <c r="W49" s="201"/>
      <c r="X49" s="201"/>
      <c r="Y49" s="201"/>
      <c r="Z49" s="201"/>
      <c r="AA49" s="201"/>
      <c r="AB49" s="201"/>
      <c r="AC49" s="201"/>
      <c r="AD49" s="201"/>
      <c r="AE49" s="201"/>
      <c r="AF49" s="201"/>
      <c r="AG49" s="201"/>
      <c r="AH49" s="201"/>
      <c r="AI49" s="201"/>
    </row>
    <row r="50" spans="1:35" ht="18.75" customHeight="1">
      <c r="A50" s="3"/>
      <c r="B50" s="115"/>
      <c r="C50" s="115"/>
      <c r="D50" s="199"/>
      <c r="E50" s="199"/>
      <c r="F50" s="199"/>
      <c r="G50" s="199"/>
      <c r="H50" s="199"/>
      <c r="I50" s="199"/>
      <c r="J50" s="199"/>
      <c r="K50" s="199"/>
      <c r="L50" s="199"/>
      <c r="M50" s="3"/>
      <c r="N50" s="3"/>
      <c r="O50" s="181"/>
      <c r="P50" s="180"/>
      <c r="S50" s="201"/>
      <c r="T50" s="201"/>
      <c r="U50" s="201"/>
      <c r="V50" s="201"/>
      <c r="W50" s="201"/>
      <c r="X50" s="201"/>
      <c r="Y50" s="201"/>
      <c r="Z50" s="201"/>
      <c r="AA50" s="201"/>
      <c r="AB50" s="201"/>
      <c r="AC50" s="201"/>
      <c r="AD50" s="201"/>
      <c r="AE50" s="201"/>
      <c r="AF50" s="201"/>
      <c r="AG50" s="201"/>
      <c r="AH50" s="201"/>
      <c r="AI50" s="201"/>
    </row>
    <row r="51" spans="1:35" ht="18.75" customHeight="1">
      <c r="A51" s="3"/>
      <c r="B51" s="115"/>
      <c r="C51" s="115"/>
      <c r="D51" s="199"/>
      <c r="E51" s="199"/>
      <c r="F51" s="199"/>
      <c r="G51" s="199"/>
      <c r="H51" s="199"/>
      <c r="I51" s="199"/>
      <c r="J51" s="199"/>
      <c r="K51" s="199"/>
      <c r="L51" s="199"/>
      <c r="M51" s="3"/>
      <c r="N51" s="3"/>
      <c r="O51" s="181"/>
      <c r="P51" s="180"/>
      <c r="S51" s="201"/>
      <c r="T51" s="201"/>
      <c r="U51" s="201"/>
      <c r="V51" s="201"/>
      <c r="W51" s="201"/>
      <c r="X51" s="201"/>
      <c r="Y51" s="201"/>
      <c r="Z51" s="201"/>
      <c r="AA51" s="201"/>
      <c r="AB51" s="201"/>
      <c r="AC51" s="201"/>
      <c r="AD51" s="201"/>
      <c r="AE51" s="201"/>
      <c r="AF51" s="201"/>
      <c r="AG51" s="201"/>
      <c r="AH51" s="201"/>
      <c r="AI51" s="201"/>
    </row>
    <row r="52" spans="1:35" ht="18.75" customHeight="1">
      <c r="A52" s="3"/>
      <c r="B52" s="115"/>
      <c r="C52" s="115"/>
      <c r="D52" s="199"/>
      <c r="E52" s="199"/>
      <c r="F52" s="199"/>
      <c r="G52" s="199"/>
      <c r="H52" s="199"/>
      <c r="I52" s="199"/>
      <c r="J52" s="199"/>
      <c r="K52" s="199"/>
      <c r="L52" s="199"/>
      <c r="M52" s="3"/>
      <c r="N52" s="3"/>
      <c r="O52" s="181"/>
      <c r="P52" s="180"/>
      <c r="S52" s="201"/>
      <c r="T52" s="201"/>
      <c r="U52" s="201"/>
      <c r="V52" s="201"/>
      <c r="W52" s="201"/>
      <c r="X52" s="201"/>
      <c r="Y52" s="201"/>
      <c r="Z52" s="201"/>
      <c r="AA52" s="201"/>
      <c r="AB52" s="201"/>
      <c r="AC52" s="201"/>
      <c r="AD52" s="201"/>
      <c r="AE52" s="201"/>
      <c r="AF52" s="201"/>
      <c r="AG52" s="201"/>
      <c r="AH52" s="201"/>
      <c r="AI52" s="201"/>
    </row>
    <row r="53" spans="1:35" ht="18.75" customHeight="1">
      <c r="A53" s="3"/>
      <c r="B53" s="115"/>
      <c r="C53" s="115"/>
      <c r="D53" s="199"/>
      <c r="E53" s="199"/>
      <c r="F53" s="199"/>
      <c r="G53" s="199"/>
      <c r="H53" s="199"/>
      <c r="I53" s="199"/>
      <c r="J53" s="199"/>
      <c r="K53" s="199"/>
      <c r="L53" s="199"/>
      <c r="M53" s="3"/>
      <c r="N53" s="3"/>
      <c r="O53" s="181"/>
      <c r="P53" s="180"/>
      <c r="S53" s="201"/>
      <c r="T53" s="201"/>
      <c r="U53" s="201"/>
      <c r="V53" s="201"/>
      <c r="W53" s="201"/>
      <c r="X53" s="201"/>
      <c r="Y53" s="201"/>
      <c r="Z53" s="201"/>
      <c r="AA53" s="201"/>
      <c r="AB53" s="201"/>
      <c r="AC53" s="201"/>
      <c r="AD53" s="201"/>
      <c r="AE53" s="201"/>
      <c r="AF53" s="201"/>
      <c r="AG53" s="201"/>
      <c r="AH53" s="201"/>
      <c r="AI53" s="201"/>
    </row>
    <row r="54" spans="1:35" ht="17.25" customHeight="1">
      <c r="A54" s="3"/>
      <c r="B54" s="115"/>
      <c r="C54" s="115"/>
      <c r="D54" s="199"/>
      <c r="E54" s="199"/>
      <c r="F54" s="199"/>
      <c r="G54" s="199"/>
      <c r="H54" s="199"/>
      <c r="I54" s="199"/>
      <c r="J54" s="199"/>
      <c r="K54" s="199"/>
      <c r="L54" s="199"/>
      <c r="M54" s="3"/>
      <c r="N54" s="3"/>
      <c r="O54" s="181"/>
      <c r="P54" s="180"/>
      <c r="S54" s="201"/>
      <c r="T54" s="201"/>
      <c r="U54" s="201"/>
      <c r="V54" s="201"/>
      <c r="W54" s="201"/>
      <c r="X54" s="201"/>
      <c r="Y54" s="201"/>
      <c r="Z54" s="201"/>
      <c r="AA54" s="201"/>
      <c r="AB54" s="201"/>
      <c r="AC54" s="201"/>
      <c r="AD54" s="201"/>
      <c r="AE54" s="201"/>
      <c r="AF54" s="201"/>
      <c r="AG54" s="201"/>
      <c r="AH54" s="201"/>
      <c r="AI54" s="201"/>
    </row>
    <row r="55" spans="1:35" ht="6" customHeight="1">
      <c r="A55" s="3"/>
      <c r="B55" s="119"/>
      <c r="C55" s="115"/>
      <c r="D55" s="116"/>
      <c r="E55" s="996"/>
      <c r="F55" s="996"/>
      <c r="G55" s="996"/>
      <c r="H55" s="996"/>
      <c r="I55" s="996"/>
      <c r="J55" s="996"/>
      <c r="K55" s="996"/>
      <c r="L55" s="3"/>
      <c r="M55" s="3"/>
      <c r="N55" s="3"/>
      <c r="O55" s="3"/>
      <c r="P55" s="3"/>
      <c r="S55" s="201"/>
      <c r="T55" s="201"/>
      <c r="U55" s="201"/>
      <c r="V55" s="201"/>
      <c r="W55" s="201"/>
      <c r="X55" s="201"/>
      <c r="Y55" s="201"/>
      <c r="Z55" s="201"/>
      <c r="AA55" s="201"/>
      <c r="AB55" s="201"/>
      <c r="AC55" s="201"/>
      <c r="AD55" s="201"/>
      <c r="AE55" s="201"/>
      <c r="AF55" s="201"/>
      <c r="AG55" s="201"/>
      <c r="AH55" s="201"/>
      <c r="AI55" s="201"/>
    </row>
    <row r="56" spans="1:35" ht="24" customHeight="1">
      <c r="A56" s="3"/>
      <c r="B56" s="1030" t="s">
        <v>391</v>
      </c>
      <c r="C56" s="1030"/>
      <c r="D56" s="1030"/>
      <c r="E56" s="398" t="s">
        <v>379</v>
      </c>
      <c r="F56" s="398" t="s">
        <v>271</v>
      </c>
      <c r="G56" s="1026" t="s">
        <v>83</v>
      </c>
      <c r="H56" s="1027"/>
      <c r="I56" s="1028" t="s">
        <v>84</v>
      </c>
      <c r="J56" s="1029"/>
      <c r="K56" s="405" t="s">
        <v>85</v>
      </c>
      <c r="L56" s="1034" t="s">
        <v>456</v>
      </c>
      <c r="M56" s="1035"/>
      <c r="N56" s="1035"/>
      <c r="O56" s="1035"/>
      <c r="P56" s="1035"/>
      <c r="Q56" s="1036"/>
      <c r="S56" s="62" t="s">
        <v>49</v>
      </c>
      <c r="T56" s="63">
        <v>0</v>
      </c>
      <c r="U56" s="64">
        <v>0.3</v>
      </c>
      <c r="V56" s="64">
        <v>0.6</v>
      </c>
      <c r="W56" s="64">
        <v>0.9</v>
      </c>
      <c r="X56" s="64">
        <v>1</v>
      </c>
      <c r="Y56" s="68"/>
      <c r="Z56" s="68"/>
      <c r="AA56" s="62" t="s">
        <v>49</v>
      </c>
      <c r="AB56" s="63">
        <v>0</v>
      </c>
      <c r="AC56" s="64">
        <v>0.2</v>
      </c>
      <c r="AD56" s="64">
        <v>0.4</v>
      </c>
      <c r="AE56" s="64">
        <v>0.6</v>
      </c>
      <c r="AF56" s="64">
        <v>0.8</v>
      </c>
      <c r="AG56" s="68"/>
      <c r="AH56" s="68"/>
      <c r="AI56" s="68"/>
    </row>
    <row r="57" spans="1:35" ht="75.75" customHeight="1">
      <c r="A57" s="3"/>
      <c r="B57" s="1023" t="str">
        <f>+'Ввод данных'!A204</f>
        <v>Число   больных  с устойчивыми формами туберкулеза на лечении, получающих мотивационную поддержку (продуктовые, гигиенические пакеты, денежные выплаты) для улучшения приверженности к лечению, включая амбулатроное и стационарно лечение.</v>
      </c>
      <c r="C57" s="1024"/>
      <c r="D57" s="1025"/>
      <c r="E57" s="399">
        <v>2413</v>
      </c>
      <c r="F57" s="400" t="s">
        <v>599</v>
      </c>
      <c r="G57" s="983">
        <v>0.7</v>
      </c>
      <c r="H57" s="984"/>
      <c r="I57" s="984"/>
      <c r="J57" s="984"/>
      <c r="K57" s="985"/>
      <c r="L57" s="986" t="s">
        <v>600</v>
      </c>
      <c r="M57" s="986"/>
      <c r="N57" s="986"/>
      <c r="O57" s="986"/>
      <c r="P57" s="986"/>
      <c r="Q57" s="986"/>
      <c r="S57" s="62" t="s">
        <v>50</v>
      </c>
      <c r="T57" s="65">
        <v>0.3</v>
      </c>
      <c r="U57" s="64">
        <v>0.6</v>
      </c>
      <c r="V57" s="64">
        <v>0.9</v>
      </c>
      <c r="W57" s="64">
        <v>1</v>
      </c>
      <c r="X57" s="64">
        <v>2</v>
      </c>
      <c r="Y57" s="68"/>
      <c r="Z57" s="68"/>
      <c r="AA57" s="62" t="s">
        <v>50</v>
      </c>
      <c r="AB57" s="65">
        <v>0.2</v>
      </c>
      <c r="AC57" s="64">
        <v>0.4</v>
      </c>
      <c r="AD57" s="64">
        <v>0.6</v>
      </c>
      <c r="AE57" s="64">
        <v>0.8</v>
      </c>
      <c r="AF57" s="64">
        <v>1</v>
      </c>
      <c r="AG57" s="68"/>
      <c r="AH57" s="68"/>
      <c r="AI57" s="68"/>
    </row>
    <row r="58" spans="1:35" ht="54.75" customHeight="1">
      <c r="A58" s="3"/>
      <c r="B58" s="1023" t="str">
        <f>+'Ввод данных'!A206</f>
        <v xml:space="preserve">Число  больных с чувствительной формой ТБ и ПЛУ(ПТП 1 ряда) на лечении, получающих мотивационную поддержку для лучшей приверженности к лечению </v>
      </c>
      <c r="C58" s="1024"/>
      <c r="D58" s="1025"/>
      <c r="E58" s="399">
        <v>1677</v>
      </c>
      <c r="F58" s="400" t="s">
        <v>601</v>
      </c>
      <c r="G58" s="1037">
        <v>1.21</v>
      </c>
      <c r="H58" s="1038"/>
      <c r="I58" s="1038"/>
      <c r="J58" s="1038"/>
      <c r="K58" s="1039"/>
      <c r="L58" s="986" t="s">
        <v>602</v>
      </c>
      <c r="M58" s="986"/>
      <c r="N58" s="986"/>
      <c r="O58" s="986"/>
      <c r="P58" s="986"/>
      <c r="Q58" s="986"/>
      <c r="S58" s="66"/>
      <c r="T58" s="67" t="str">
        <f>"de "&amp;T56&amp;" a "&amp;T57</f>
        <v>de 0 a 0,3</v>
      </c>
      <c r="U58" s="67" t="str">
        <f>"de "&amp;U56&amp;" a "&amp;U57</f>
        <v>de 0,3 a 0,6</v>
      </c>
      <c r="V58" s="67" t="str">
        <f>"de "&amp;V56&amp;" a "&amp;V57</f>
        <v>de 0,6 a 0,9</v>
      </c>
      <c r="W58" s="67" t="str">
        <f>"de "&amp;W56&amp;" a "&amp;W57</f>
        <v>de 0,9 a 1</v>
      </c>
      <c r="X58" s="67" t="str">
        <f>"de "&amp;X56&amp;" a "&amp;X57</f>
        <v>de 1 a 2</v>
      </c>
      <c r="Y58" s="68"/>
      <c r="Z58" s="68" t="s">
        <v>75</v>
      </c>
      <c r="AA58" s="66" t="s">
        <v>74</v>
      </c>
      <c r="AB58" s="67" t="str">
        <f>"de "&amp;AB56&amp;" a "&amp;AB57</f>
        <v>de 0 a 0,2</v>
      </c>
      <c r="AC58" s="67" t="str">
        <f>"de "&amp;AC56&amp;" a "&amp;AC57</f>
        <v>de 0,2 a 0,4</v>
      </c>
      <c r="AD58" s="67" t="str">
        <f>"de "&amp;AD56&amp;" a "&amp;AD57</f>
        <v>de 0,4 a 0,6</v>
      </c>
      <c r="AE58" s="67" t="str">
        <f>"de "&amp;AE56&amp;" a "&amp;AE57</f>
        <v>de 0,6 a 0,8</v>
      </c>
      <c r="AF58" s="67" t="str">
        <f>"de "&amp;AF56&amp;" a "&amp;AF57</f>
        <v>de 0,8 a 1</v>
      </c>
      <c r="AG58" s="68"/>
      <c r="AH58" s="68"/>
      <c r="AI58" s="68"/>
    </row>
    <row r="59" spans="1:35" ht="49.5" customHeight="1">
      <c r="A59" s="3"/>
      <c r="B59" s="1023" t="str">
        <f>+'Ввод данных'!A208</f>
        <v xml:space="preserve">MDR TB-1: Процент ранее излеченных ТБ пациентов, прошедших ТЛЧ (только бактериологически положительные случаи) </v>
      </c>
      <c r="C59" s="1024"/>
      <c r="D59" s="1025"/>
      <c r="E59" s="475">
        <v>0.95</v>
      </c>
      <c r="F59" s="400" t="s">
        <v>603</v>
      </c>
      <c r="G59" s="983">
        <v>1.01</v>
      </c>
      <c r="H59" s="984"/>
      <c r="I59" s="984"/>
      <c r="J59" s="984"/>
      <c r="K59" s="985"/>
      <c r="L59" s="986" t="s">
        <v>604</v>
      </c>
      <c r="M59" s="986"/>
      <c r="N59" s="986"/>
      <c r="O59" s="986"/>
      <c r="P59" s="986"/>
      <c r="Q59" s="986"/>
      <c r="S59" s="66"/>
      <c r="T59" s="64" t="e">
        <f>IF($K57&gt;T$56,IF($K57&lt;=T$57,$K57,NA()),NA())</f>
        <v>#N/A</v>
      </c>
      <c r="U59" s="64" t="e">
        <f>IF($K57&gt;U$56,IF($K57&lt;=U$57,$K57,NA()),NA())</f>
        <v>#N/A</v>
      </c>
      <c r="V59" s="64" t="e">
        <f>IF($K57&gt;V$56,IF($K57&lt;=V$57,$K57,NA()),NA())</f>
        <v>#N/A</v>
      </c>
      <c r="W59" s="64" t="e">
        <f>IF($K57&gt;W$56,IF($K57&lt;=W$57,$K57,NA()),NA())</f>
        <v>#N/A</v>
      </c>
      <c r="X59" s="64" t="e">
        <f>IF($K57&gt;X$56,IF($K57&lt;=X$57,1,NA()),NA())</f>
        <v>#N/A</v>
      </c>
      <c r="Y59" s="68"/>
      <c r="Z59" s="177" t="e">
        <f>+'Сведения о гранте'!#REF!</f>
        <v>#REF!</v>
      </c>
      <c r="AA59" s="64" t="e">
        <f>+IF(Z59="A1",1,IF(Z59="A2",0.8,IF(Z59="B1",0.6,IF(Z59="B2",0.4,0.2))))</f>
        <v>#REF!</v>
      </c>
      <c r="AB59" s="64" t="e">
        <f>IF($AA59&gt;AB$56,IF($AA59&lt;=AB$57,$AA59,NA()),NA())</f>
        <v>#REF!</v>
      </c>
      <c r="AC59" s="64" t="e">
        <f t="shared" ref="AC59:AF61" si="4">IF($AA59&gt;AC$56,IF($AA59&lt;=AC$57,$AA59,NA()),NA())</f>
        <v>#REF!</v>
      </c>
      <c r="AD59" s="64" t="e">
        <f t="shared" si="4"/>
        <v>#REF!</v>
      </c>
      <c r="AE59" s="64" t="e">
        <f t="shared" si="4"/>
        <v>#REF!</v>
      </c>
      <c r="AF59" s="64" t="e">
        <f t="shared" si="4"/>
        <v>#REF!</v>
      </c>
      <c r="AG59" s="68"/>
      <c r="AH59" s="68"/>
      <c r="AI59" s="68"/>
    </row>
    <row r="60" spans="1:35" ht="66.75" customHeight="1">
      <c r="A60" s="3"/>
      <c r="B60" s="1031" t="str">
        <f>+'Ввод данных'!A210</f>
        <v>MDR TB-2: Количество бактериологически подтвержденных зарегистрированных ЛУ-ТБ случаев (РУ-ТБ и/или МЛУ-ТБ)</v>
      </c>
      <c r="C60" s="1032"/>
      <c r="D60" s="1033"/>
      <c r="E60" s="477">
        <v>712</v>
      </c>
      <c r="F60" s="400" t="s">
        <v>605</v>
      </c>
      <c r="G60" s="983">
        <v>1.03</v>
      </c>
      <c r="H60" s="984"/>
      <c r="I60" s="984"/>
      <c r="J60" s="984"/>
      <c r="K60" s="985"/>
      <c r="L60" s="986" t="s">
        <v>606</v>
      </c>
      <c r="M60" s="986"/>
      <c r="N60" s="986"/>
      <c r="O60" s="986"/>
      <c r="P60" s="986"/>
      <c r="Q60" s="986"/>
      <c r="S60" s="66"/>
      <c r="T60" s="64"/>
      <c r="U60" s="64"/>
      <c r="V60" s="64"/>
      <c r="W60" s="64"/>
      <c r="X60" s="64"/>
      <c r="Y60" s="68"/>
      <c r="Z60" s="177"/>
      <c r="AA60" s="64"/>
      <c r="AB60" s="64"/>
      <c r="AC60" s="64"/>
      <c r="AD60" s="64"/>
      <c r="AE60" s="64"/>
      <c r="AF60" s="64"/>
      <c r="AG60" s="68"/>
      <c r="AH60" s="68"/>
      <c r="AI60" s="68"/>
    </row>
    <row r="61" spans="1:35" ht="119.25" customHeight="1">
      <c r="A61" s="3"/>
      <c r="B61" s="1006" t="str">
        <f>+'Ввод данных'!A212</f>
        <v>MDR TB-3: Число больных  с устойчивыми формами туберкулеза, включенных на лечение препаратами второго ряда ( вместе с пенитенциарной системой)</v>
      </c>
      <c r="C61" s="1007"/>
      <c r="D61" s="1008"/>
      <c r="E61" s="401">
        <v>662</v>
      </c>
      <c r="F61" s="404" t="s">
        <v>607</v>
      </c>
      <c r="G61" s="983">
        <v>1.04</v>
      </c>
      <c r="H61" s="984"/>
      <c r="I61" s="984"/>
      <c r="J61" s="984"/>
      <c r="K61" s="985"/>
      <c r="L61" s="986" t="s">
        <v>608</v>
      </c>
      <c r="M61" s="986"/>
      <c r="N61" s="986"/>
      <c r="O61" s="986"/>
      <c r="P61" s="986"/>
      <c r="Q61" s="986"/>
      <c r="Y61" s="68"/>
      <c r="Z61" s="177" t="e">
        <f>+'Сведения о гранте'!#REF!</f>
        <v>#REF!</v>
      </c>
      <c r="AA61" s="64" t="e">
        <f>+IF(Z61="A1",1,IF(Z61="A2",0.8,IF(Z61="B1",0.6,IF(Z61="B2",0.4,0.2))))</f>
        <v>#REF!</v>
      </c>
      <c r="AB61" s="64" t="e">
        <f>IF($AA61&gt;AB$56,IF($AA61&lt;=AB$57,$AA61,NA()),NA())</f>
        <v>#REF!</v>
      </c>
      <c r="AC61" s="64" t="e">
        <f t="shared" si="4"/>
        <v>#REF!</v>
      </c>
      <c r="AD61" s="64" t="e">
        <f t="shared" si="4"/>
        <v>#REF!</v>
      </c>
      <c r="AE61" s="64" t="e">
        <f t="shared" si="4"/>
        <v>#REF!</v>
      </c>
      <c r="AF61" s="64" t="e">
        <f t="shared" si="4"/>
        <v>#REF!</v>
      </c>
      <c r="AG61" s="68"/>
      <c r="AH61" s="68"/>
      <c r="AI61" s="68"/>
    </row>
    <row r="62" spans="1:35" ht="78.75" customHeight="1">
      <c r="A62" s="3"/>
      <c r="B62" s="1006" t="str">
        <f>+'Ввод данных'!A214</f>
        <v xml:space="preserve">Процент и количество пациентов с симптомами или подозрениями на ТБ, обследованных методом Xpert MTB/RIF и подтвержденным активным ТБ  </v>
      </c>
      <c r="C62" s="1007"/>
      <c r="D62" s="1008"/>
      <c r="E62" s="402" t="s">
        <v>472</v>
      </c>
      <c r="F62" s="403" t="s">
        <v>609</v>
      </c>
      <c r="G62" s="1009" t="s">
        <v>473</v>
      </c>
      <c r="H62" s="1010"/>
      <c r="I62" s="1010"/>
      <c r="J62" s="1010"/>
      <c r="K62" s="1011"/>
      <c r="L62" s="986" t="s">
        <v>610</v>
      </c>
      <c r="M62" s="986"/>
      <c r="N62" s="986"/>
      <c r="O62" s="986"/>
      <c r="P62" s="986"/>
      <c r="Q62" s="986"/>
      <c r="Y62" s="68"/>
      <c r="Z62" s="68"/>
      <c r="AA62" s="68"/>
      <c r="AB62" s="68"/>
      <c r="AC62" s="68"/>
      <c r="AD62" s="68"/>
      <c r="AE62" s="68"/>
      <c r="AF62" s="68"/>
      <c r="AG62" s="68"/>
      <c r="AH62" s="68"/>
      <c r="AI62" s="68"/>
    </row>
    <row r="63" spans="1:35" ht="22.5" customHeight="1">
      <c r="A63" s="3"/>
      <c r="B63" s="1017"/>
      <c r="C63" s="1017"/>
      <c r="D63" s="1017"/>
      <c r="E63" s="1017"/>
      <c r="F63" s="1016"/>
      <c r="G63" s="1016"/>
      <c r="H63" s="1016"/>
      <c r="I63" s="1016"/>
      <c r="J63" s="1016"/>
      <c r="K63" s="1016"/>
      <c r="L63" s="1018"/>
      <c r="M63" s="1018"/>
      <c r="N63" s="1018"/>
      <c r="O63" s="1018"/>
      <c r="P63" s="1018"/>
      <c r="Y63" s="68"/>
      <c r="Z63" s="68"/>
      <c r="AA63" s="68"/>
      <c r="AB63" s="68"/>
      <c r="AC63" s="68"/>
      <c r="AD63" s="68"/>
      <c r="AE63" s="68"/>
      <c r="AF63" s="68"/>
      <c r="AG63" s="68"/>
      <c r="AH63" s="68"/>
      <c r="AI63" s="68"/>
    </row>
    <row r="64" spans="1:35" ht="22.5" customHeight="1">
      <c r="A64" s="3"/>
      <c r="B64" s="1012"/>
      <c r="C64" s="1012"/>
      <c r="D64" s="1012"/>
      <c r="E64" s="1013"/>
      <c r="F64" s="1014"/>
      <c r="G64" s="1015"/>
      <c r="H64" s="1015"/>
      <c r="I64" s="1015"/>
      <c r="J64" s="1015"/>
      <c r="K64" s="1013"/>
      <c r="L64" s="1014"/>
      <c r="M64" s="1015"/>
      <c r="N64" s="1015"/>
      <c r="O64" s="1015"/>
      <c r="P64" s="1015"/>
      <c r="Y64" s="68"/>
      <c r="Z64" s="68"/>
      <c r="AA64" s="68"/>
      <c r="AB64" s="68"/>
      <c r="AC64" s="68"/>
      <c r="AD64" s="68"/>
      <c r="AE64" s="68"/>
      <c r="AF64" s="68"/>
      <c r="AG64" s="68"/>
      <c r="AH64" s="68"/>
      <c r="AI64" s="68"/>
    </row>
    <row r="65" spans="1:35">
      <c r="A65" s="3"/>
      <c r="B65" s="202"/>
      <c r="C65" s="202"/>
      <c r="D65" s="202"/>
      <c r="E65" s="202"/>
      <c r="F65" s="202"/>
      <c r="G65" s="202"/>
      <c r="H65" s="203"/>
      <c r="I65" s="202"/>
      <c r="J65" s="202"/>
      <c r="K65" s="202"/>
      <c r="L65" s="202"/>
      <c r="M65" s="202"/>
      <c r="N65" s="202"/>
      <c r="O65" s="202"/>
      <c r="P65" s="202"/>
      <c r="Y65" s="68"/>
      <c r="Z65" s="68"/>
      <c r="AA65" s="68"/>
      <c r="AB65" s="68"/>
      <c r="AC65" s="68"/>
      <c r="AD65" s="68"/>
      <c r="AE65" s="68"/>
      <c r="AF65" s="68"/>
      <c r="AG65" s="68"/>
      <c r="AH65" s="68"/>
      <c r="AI65" s="68"/>
    </row>
    <row r="66" spans="1:35">
      <c r="A66" s="3"/>
      <c r="B66" s="1005"/>
      <c r="C66" s="1005"/>
      <c r="D66" s="1005"/>
      <c r="E66" s="1005"/>
      <c r="F66" s="1005"/>
      <c r="G66" s="1005"/>
      <c r="H66" s="1005"/>
      <c r="I66" s="1005"/>
      <c r="J66" s="1005"/>
      <c r="K66" s="1005"/>
      <c r="L66" s="202"/>
      <c r="M66" s="202"/>
      <c r="N66" s="202"/>
      <c r="O66" s="202"/>
      <c r="P66" s="202"/>
      <c r="Y66" s="68"/>
      <c r="Z66" s="68"/>
      <c r="AA66" s="68"/>
      <c r="AB66" s="68"/>
      <c r="AC66" s="68"/>
      <c r="AD66" s="68"/>
      <c r="AE66" s="68"/>
      <c r="AF66" s="68"/>
      <c r="AG66" s="68"/>
      <c r="AH66" s="68"/>
      <c r="AI66" s="68"/>
    </row>
    <row r="67" spans="1:35">
      <c r="A67" s="3"/>
      <c r="B67" s="1005"/>
      <c r="C67" s="1005"/>
      <c r="D67" s="1005"/>
      <c r="E67" s="1005"/>
      <c r="F67" s="1005"/>
      <c r="G67" s="1005"/>
      <c r="H67" s="1005"/>
      <c r="I67" s="1005"/>
      <c r="J67" s="1005"/>
      <c r="K67" s="1005"/>
      <c r="L67" s="202"/>
      <c r="M67" s="202"/>
      <c r="N67" s="202"/>
      <c r="O67" s="202"/>
      <c r="P67" s="202"/>
      <c r="S67" s="68"/>
      <c r="T67" s="68"/>
      <c r="U67" s="68"/>
      <c r="V67" s="68"/>
      <c r="W67" s="68"/>
      <c r="X67" s="68"/>
      <c r="Y67" s="68"/>
      <c r="Z67" s="68"/>
      <c r="AA67" s="68"/>
      <c r="AB67" s="68"/>
      <c r="AC67" s="68"/>
      <c r="AD67" s="68"/>
      <c r="AE67" s="68"/>
      <c r="AF67" s="68"/>
      <c r="AG67" s="68"/>
      <c r="AH67" s="68"/>
      <c r="AI67" s="68"/>
    </row>
    <row r="68" spans="1:35">
      <c r="A68" s="3"/>
      <c r="B68" s="3"/>
      <c r="C68" s="3"/>
      <c r="D68" s="3"/>
      <c r="E68" s="3"/>
      <c r="F68" s="3"/>
      <c r="G68" s="3"/>
      <c r="H68" s="3"/>
      <c r="I68" s="95"/>
      <c r="J68" s="95"/>
      <c r="K68" s="95"/>
      <c r="L68" s="3"/>
      <c r="M68" s="3"/>
      <c r="N68" s="3"/>
      <c r="O68" s="3"/>
      <c r="P68" s="3"/>
      <c r="S68" s="68"/>
      <c r="T68" s="68"/>
      <c r="U68" s="68"/>
      <c r="V68" s="68"/>
      <c r="W68" s="68"/>
      <c r="X68" s="68"/>
      <c r="Y68" s="68"/>
      <c r="Z68" s="68"/>
      <c r="AA68" s="68"/>
      <c r="AB68" s="68"/>
      <c r="AC68" s="68"/>
      <c r="AD68" s="68"/>
      <c r="AE68" s="68"/>
      <c r="AF68" s="68"/>
      <c r="AG68" s="68"/>
      <c r="AH68" s="68"/>
      <c r="AI68" s="68"/>
    </row>
    <row r="69" spans="1:35">
      <c r="A69" s="3"/>
      <c r="B69" s="3"/>
      <c r="C69" s="3"/>
      <c r="D69" s="3"/>
      <c r="E69" s="3"/>
      <c r="F69" s="3"/>
      <c r="G69" s="3"/>
      <c r="H69" s="3"/>
      <c r="I69" s="126"/>
      <c r="J69" s="127"/>
      <c r="K69" s="127"/>
      <c r="L69" s="3"/>
      <c r="M69" s="3"/>
      <c r="N69" s="3"/>
      <c r="O69" s="3"/>
      <c r="P69" s="3"/>
      <c r="S69" s="68"/>
      <c r="T69" s="68"/>
      <c r="U69" s="68"/>
      <c r="V69" s="68"/>
      <c r="W69" s="68"/>
      <c r="X69" s="68"/>
      <c r="Y69" s="68"/>
      <c r="Z69" s="68"/>
      <c r="AA69" s="68"/>
      <c r="AB69" s="68"/>
      <c r="AC69" s="68"/>
      <c r="AD69" s="68"/>
      <c r="AE69" s="68"/>
      <c r="AF69" s="68"/>
      <c r="AG69" s="68"/>
      <c r="AH69" s="68"/>
      <c r="AI69" s="68"/>
    </row>
    <row r="70" spans="1:35">
      <c r="A70" s="3"/>
      <c r="B70" s="3"/>
      <c r="C70" s="3"/>
      <c r="D70" s="3"/>
      <c r="E70" s="3"/>
      <c r="F70" s="3"/>
      <c r="G70" s="3"/>
      <c r="H70" s="3"/>
      <c r="I70" s="128"/>
      <c r="J70" s="129"/>
      <c r="K70" s="97"/>
      <c r="L70" s="3"/>
      <c r="M70" s="3"/>
      <c r="N70" s="3"/>
      <c r="O70" s="3"/>
      <c r="P70" s="3"/>
      <c r="S70" s="68"/>
      <c r="T70" s="68"/>
      <c r="U70" s="68"/>
      <c r="V70" s="68"/>
      <c r="W70" s="68"/>
      <c r="X70" s="68"/>
      <c r="Y70" s="68"/>
      <c r="Z70" s="68"/>
      <c r="AA70" s="68"/>
      <c r="AB70" s="68"/>
      <c r="AC70" s="68"/>
      <c r="AD70" s="68"/>
      <c r="AE70" s="68"/>
      <c r="AF70" s="68"/>
      <c r="AG70" s="68"/>
      <c r="AH70" s="68"/>
      <c r="AI70" s="68"/>
    </row>
    <row r="71" spans="1:35">
      <c r="A71" s="3"/>
      <c r="B71" s="3"/>
      <c r="C71" s="3"/>
      <c r="D71" s="3"/>
      <c r="E71" s="3"/>
      <c r="F71" s="3"/>
      <c r="G71" s="3"/>
      <c r="H71" s="3"/>
      <c r="I71" s="130"/>
      <c r="J71" s="129"/>
      <c r="K71" s="97"/>
      <c r="L71" s="3"/>
      <c r="M71" s="3"/>
      <c r="N71" s="3"/>
      <c r="O71" s="3"/>
      <c r="P71" s="3"/>
      <c r="S71" s="68"/>
      <c r="T71" s="68"/>
      <c r="U71" s="68"/>
      <c r="V71" s="68"/>
      <c r="W71" s="68"/>
      <c r="X71" s="68"/>
      <c r="Y71" s="68"/>
      <c r="Z71" s="68"/>
      <c r="AA71" s="68"/>
      <c r="AB71" s="68"/>
      <c r="AC71" s="68"/>
      <c r="AD71" s="68"/>
      <c r="AE71" s="68"/>
      <c r="AF71" s="68"/>
      <c r="AG71" s="68"/>
      <c r="AH71" s="68"/>
      <c r="AI71" s="68"/>
    </row>
    <row r="72" spans="1:35">
      <c r="A72" s="3"/>
      <c r="B72" s="3"/>
      <c r="C72" s="3"/>
      <c r="D72" s="3"/>
      <c r="E72" s="3"/>
      <c r="F72" s="3"/>
      <c r="G72" s="3"/>
      <c r="H72" s="3"/>
      <c r="I72" s="128"/>
      <c r="J72" s="129"/>
      <c r="K72" s="97"/>
      <c r="L72" s="3"/>
      <c r="M72" s="3"/>
      <c r="N72" s="3"/>
      <c r="O72" s="3"/>
      <c r="P72" s="3"/>
      <c r="S72" s="68"/>
      <c r="T72" s="68"/>
      <c r="U72" s="68"/>
      <c r="V72" s="68"/>
      <c r="W72" s="68"/>
      <c r="X72" s="68"/>
      <c r="Y72" s="68"/>
      <c r="Z72" s="68"/>
      <c r="AA72" s="68"/>
      <c r="AB72" s="68"/>
      <c r="AC72" s="68"/>
      <c r="AD72" s="68"/>
      <c r="AE72" s="68"/>
      <c r="AF72" s="68"/>
      <c r="AG72" s="68"/>
      <c r="AH72" s="68"/>
      <c r="AI72" s="68"/>
    </row>
    <row r="73" spans="1:35">
      <c r="A73" s="3"/>
      <c r="B73" s="3"/>
      <c r="C73" s="3"/>
      <c r="D73" s="3"/>
      <c r="E73" s="3"/>
      <c r="F73" s="3"/>
      <c r="G73" s="3"/>
      <c r="H73" s="3"/>
      <c r="I73" s="3"/>
      <c r="J73" s="3"/>
      <c r="K73" s="3"/>
      <c r="L73" s="3"/>
      <c r="M73" s="3"/>
      <c r="N73" s="3"/>
      <c r="O73" s="3"/>
      <c r="P73" s="3"/>
      <c r="S73" s="68"/>
      <c r="T73" s="68"/>
      <c r="U73" s="68"/>
      <c r="V73" s="68"/>
      <c r="W73" s="68"/>
      <c r="X73" s="68"/>
      <c r="Y73" s="68"/>
      <c r="Z73" s="68"/>
      <c r="AA73" s="68"/>
      <c r="AB73" s="68"/>
      <c r="AC73" s="68"/>
      <c r="AD73" s="68"/>
      <c r="AE73" s="68"/>
      <c r="AF73" s="68"/>
      <c r="AG73" s="68"/>
      <c r="AH73" s="68"/>
      <c r="AI73" s="68"/>
    </row>
    <row r="74" spans="1:35">
      <c r="A74" s="3"/>
      <c r="B74" s="3"/>
      <c r="C74" s="3"/>
      <c r="D74" s="3"/>
      <c r="E74" s="3"/>
      <c r="F74" s="3"/>
      <c r="G74" s="3"/>
      <c r="H74" s="3"/>
      <c r="I74" s="3"/>
      <c r="J74" s="3"/>
      <c r="K74" s="3"/>
      <c r="L74" s="3"/>
      <c r="M74" s="3"/>
      <c r="N74" s="3"/>
      <c r="O74" s="3"/>
      <c r="P74" s="3"/>
      <c r="S74" s="68"/>
      <c r="T74" s="68"/>
      <c r="U74" s="68"/>
      <c r="V74" s="68"/>
      <c r="W74" s="68"/>
      <c r="X74" s="68"/>
      <c r="Y74" s="68"/>
      <c r="Z74" s="68"/>
      <c r="AA74" s="68"/>
      <c r="AB74" s="68"/>
      <c r="AC74" s="68"/>
      <c r="AD74" s="68"/>
      <c r="AE74" s="68"/>
      <c r="AF74" s="68"/>
      <c r="AG74" s="68"/>
      <c r="AH74" s="68"/>
      <c r="AI74" s="68"/>
    </row>
    <row r="75" spans="1:35">
      <c r="A75" s="3"/>
      <c r="B75" s="3"/>
      <c r="C75" s="3"/>
      <c r="D75" s="3"/>
      <c r="E75" s="3"/>
      <c r="F75" s="3"/>
      <c r="G75" s="3"/>
      <c r="H75" s="3"/>
      <c r="I75" s="3"/>
      <c r="J75" s="3"/>
      <c r="K75" s="3"/>
      <c r="L75" s="3"/>
      <c r="M75" s="3"/>
      <c r="N75" s="3"/>
      <c r="O75" s="3"/>
      <c r="P75" s="3"/>
      <c r="S75" s="61"/>
      <c r="T75" s="61"/>
      <c r="U75" s="61"/>
      <c r="V75" s="61"/>
      <c r="W75" s="61"/>
      <c r="X75" s="61"/>
      <c r="Y75" s="61"/>
      <c r="Z75" s="61"/>
      <c r="AA75" s="61"/>
      <c r="AB75" s="61"/>
    </row>
    <row r="76" spans="1:35">
      <c r="S76" s="61"/>
      <c r="T76" s="61"/>
      <c r="U76" s="61"/>
      <c r="V76" s="61"/>
      <c r="W76" s="61"/>
      <c r="X76" s="61"/>
      <c r="Y76" s="61"/>
      <c r="Z76" s="61"/>
      <c r="AA76" s="61"/>
      <c r="AB76" s="61"/>
    </row>
    <row r="77" spans="1:35">
      <c r="S77" s="61"/>
      <c r="T77" s="61"/>
      <c r="U77" s="61"/>
      <c r="V77" s="61"/>
      <c r="W77" s="61"/>
      <c r="X77" s="61"/>
      <c r="Y77" s="61"/>
      <c r="Z77" s="61"/>
      <c r="AA77" s="61"/>
      <c r="AB77" s="61"/>
    </row>
    <row r="78" spans="1:35">
      <c r="S78" s="61"/>
      <c r="T78" s="61"/>
      <c r="U78" s="61"/>
      <c r="V78" s="61"/>
      <c r="W78" s="61"/>
      <c r="X78" s="61"/>
      <c r="Y78" s="61"/>
      <c r="Z78" s="61"/>
      <c r="AA78" s="61"/>
      <c r="AB78" s="61"/>
    </row>
    <row r="79" spans="1:35">
      <c r="S79" s="61"/>
      <c r="T79" s="61"/>
      <c r="U79" s="61"/>
      <c r="V79" s="61"/>
      <c r="W79" s="61"/>
      <c r="X79" s="61"/>
      <c r="Y79" s="61"/>
      <c r="Z79" s="61"/>
      <c r="AA79" s="61"/>
      <c r="AB79" s="61"/>
    </row>
  </sheetData>
  <mergeCells count="118">
    <mergeCell ref="E42:L42"/>
    <mergeCell ref="B38:D38"/>
    <mergeCell ref="G38:K38"/>
    <mergeCell ref="L38:Q38"/>
    <mergeCell ref="B39:D39"/>
    <mergeCell ref="G39:K39"/>
    <mergeCell ref="L39:Q39"/>
    <mergeCell ref="B40:D40"/>
    <mergeCell ref="G40:K40"/>
    <mergeCell ref="L40:Q40"/>
    <mergeCell ref="B41:D41"/>
    <mergeCell ref="G41:K41"/>
    <mergeCell ref="L41:Q41"/>
    <mergeCell ref="G21:H21"/>
    <mergeCell ref="M44:Q44"/>
    <mergeCell ref="C3:D3"/>
    <mergeCell ref="E4:L4"/>
    <mergeCell ref="B43:E43"/>
    <mergeCell ref="F43:K43"/>
    <mergeCell ref="I21:J21"/>
    <mergeCell ref="L21:Q21"/>
    <mergeCell ref="B22:D22"/>
    <mergeCell ref="G22:K22"/>
    <mergeCell ref="L22:Q22"/>
    <mergeCell ref="B23:D23"/>
    <mergeCell ref="G23:K23"/>
    <mergeCell ref="L23:Q23"/>
    <mergeCell ref="B24:D24"/>
    <mergeCell ref="G24:K24"/>
    <mergeCell ref="L24:Q24"/>
    <mergeCell ref="L28:Q28"/>
    <mergeCell ref="B25:D25"/>
    <mergeCell ref="G25:K25"/>
    <mergeCell ref="L25:Q25"/>
    <mergeCell ref="B26:D26"/>
    <mergeCell ref="G26:K26"/>
    <mergeCell ref="L26:Q26"/>
    <mergeCell ref="L64:P64"/>
    <mergeCell ref="L57:Q57"/>
    <mergeCell ref="L58:Q58"/>
    <mergeCell ref="L59:Q59"/>
    <mergeCell ref="L63:P63"/>
    <mergeCell ref="L61:Q61"/>
    <mergeCell ref="B29:D29"/>
    <mergeCell ref="B31:D31"/>
    <mergeCell ref="C44:E44"/>
    <mergeCell ref="G44:K44"/>
    <mergeCell ref="B59:D59"/>
    <mergeCell ref="G56:H56"/>
    <mergeCell ref="I56:J56"/>
    <mergeCell ref="E55:K55"/>
    <mergeCell ref="B56:D56"/>
    <mergeCell ref="B57:D57"/>
    <mergeCell ref="B58:D58"/>
    <mergeCell ref="G29:K29"/>
    <mergeCell ref="B30:D30"/>
    <mergeCell ref="B60:D60"/>
    <mergeCell ref="L56:Q56"/>
    <mergeCell ref="L62:Q62"/>
    <mergeCell ref="G57:K57"/>
    <mergeCell ref="G58:K58"/>
    <mergeCell ref="B66:D67"/>
    <mergeCell ref="E66:G67"/>
    <mergeCell ref="H66:K67"/>
    <mergeCell ref="B61:D61"/>
    <mergeCell ref="B62:D62"/>
    <mergeCell ref="G61:K61"/>
    <mergeCell ref="G62:K62"/>
    <mergeCell ref="B64:E64"/>
    <mergeCell ref="F64:K64"/>
    <mergeCell ref="F63:K63"/>
    <mergeCell ref="B63:E63"/>
    <mergeCell ref="G59:K59"/>
    <mergeCell ref="L60:Q60"/>
    <mergeCell ref="G60:K60"/>
    <mergeCell ref="B2:Q2"/>
    <mergeCell ref="O3:P3"/>
    <mergeCell ref="D5:N5"/>
    <mergeCell ref="L43:Q43"/>
    <mergeCell ref="E3:K3"/>
    <mergeCell ref="C4:D4"/>
    <mergeCell ref="E6:L6"/>
    <mergeCell ref="B8:E8"/>
    <mergeCell ref="F8:K8"/>
    <mergeCell ref="L8:Q8"/>
    <mergeCell ref="C9:E9"/>
    <mergeCell ref="G9:K9"/>
    <mergeCell ref="M9:Q9"/>
    <mergeCell ref="E20:K20"/>
    <mergeCell ref="B21:D21"/>
    <mergeCell ref="G28:K28"/>
    <mergeCell ref="B27:D27"/>
    <mergeCell ref="G27:K27"/>
    <mergeCell ref="L27:Q27"/>
    <mergeCell ref="B28:D28"/>
    <mergeCell ref="B32:D32"/>
    <mergeCell ref="G32:K32"/>
    <mergeCell ref="L32:Q32"/>
    <mergeCell ref="B33:D33"/>
    <mergeCell ref="G33:K33"/>
    <mergeCell ref="L33:Q33"/>
    <mergeCell ref="L29:Q29"/>
    <mergeCell ref="G30:K30"/>
    <mergeCell ref="L30:Q30"/>
    <mergeCell ref="G31:K31"/>
    <mergeCell ref="L31:Q31"/>
    <mergeCell ref="B36:D36"/>
    <mergeCell ref="G36:K36"/>
    <mergeCell ref="L36:Q36"/>
    <mergeCell ref="B37:D37"/>
    <mergeCell ref="G37:K37"/>
    <mergeCell ref="L37:Q37"/>
    <mergeCell ref="B34:D34"/>
    <mergeCell ref="G34:K34"/>
    <mergeCell ref="L34:Q34"/>
    <mergeCell ref="B35:D35"/>
    <mergeCell ref="G35:K35"/>
    <mergeCell ref="L35:Q35"/>
  </mergeCells>
  <phoneticPr fontId="30" type="noConversion"/>
  <conditionalFormatting sqref="C4:D4">
    <cfRule type="cellIs" dxfId="77" priority="242" stopIfTrue="1" operator="equal">
      <formula>"C"</formula>
    </cfRule>
    <cfRule type="cellIs" dxfId="76" priority="243" stopIfTrue="1" operator="equal">
      <formula>"B2"</formula>
    </cfRule>
    <cfRule type="cellIs" dxfId="75" priority="244" stopIfTrue="1" operator="equal">
      <formula>"B1"</formula>
    </cfRule>
  </conditionalFormatting>
  <conditionalFormatting sqref="G58:G62">
    <cfRule type="cellIs" dxfId="74" priority="70" stopIfTrue="1" operator="between">
      <formula>0</formula>
      <formula>0.599</formula>
    </cfRule>
    <cfRule type="cellIs" dxfId="73" priority="71" stopIfTrue="1" operator="between">
      <formula>0.6</formula>
      <formula>0.899</formula>
    </cfRule>
    <cfRule type="cellIs" dxfId="72" priority="72" stopIfTrue="1" operator="greaterThanOrEqual">
      <formula>0.9</formula>
    </cfRule>
  </conditionalFormatting>
  <conditionalFormatting sqref="G57">
    <cfRule type="cellIs" dxfId="71" priority="64" stopIfTrue="1" operator="between">
      <formula>0</formula>
      <formula>0.599</formula>
    </cfRule>
    <cfRule type="cellIs" dxfId="70" priority="65" stopIfTrue="1" operator="between">
      <formula>0.6</formula>
      <formula>0.899</formula>
    </cfRule>
    <cfRule type="cellIs" dxfId="69" priority="66" stopIfTrue="1" operator="greaterThanOrEqual">
      <formula>0.9</formula>
    </cfRule>
  </conditionalFormatting>
  <conditionalFormatting sqref="G57:K57">
    <cfRule type="cellIs" dxfId="68" priority="61" stopIfTrue="1" operator="greaterThan">
      <formula>0.9</formula>
    </cfRule>
    <cfRule type="cellIs" dxfId="67" priority="62" stopIfTrue="1" operator="between">
      <formula>0.6</formula>
      <formula>0.89</formula>
    </cfRule>
    <cfRule type="cellIs" dxfId="66" priority="63" stopIfTrue="1" operator="lessThan">
      <formula>0.59</formula>
    </cfRule>
  </conditionalFormatting>
  <conditionalFormatting sqref="G58:K62">
    <cfRule type="cellIs" dxfId="65" priority="67" stopIfTrue="1" operator="greaterThan">
      <formula>0.9</formula>
    </cfRule>
    <cfRule type="cellIs" dxfId="64" priority="68" stopIfTrue="1" operator="between">
      <formula>0.6</formula>
      <formula>0.89</formula>
    </cfRule>
    <cfRule type="cellIs" dxfId="63" priority="69" stopIfTrue="1" operator="lessThan">
      <formula>0.59</formula>
    </cfRule>
  </conditionalFormatting>
  <conditionalFormatting sqref="G22 G25">
    <cfRule type="cellIs" dxfId="62" priority="55" stopIfTrue="1" operator="between">
      <formula>0</formula>
      <formula>0.599</formula>
    </cfRule>
    <cfRule type="cellIs" dxfId="61" priority="56" stopIfTrue="1" operator="between">
      <formula>0.6</formula>
      <formula>0.899</formula>
    </cfRule>
    <cfRule type="cellIs" dxfId="60" priority="57" stopIfTrue="1" operator="greaterThanOrEqual">
      <formula>0.9</formula>
    </cfRule>
  </conditionalFormatting>
  <conditionalFormatting sqref="G33">
    <cfRule type="cellIs" dxfId="59" priority="52" stopIfTrue="1" operator="between">
      <formula>0</formula>
      <formula>0.599</formula>
    </cfRule>
    <cfRule type="cellIs" dxfId="58" priority="53" stopIfTrue="1" operator="between">
      <formula>0.6</formula>
      <formula>0.899</formula>
    </cfRule>
    <cfRule type="cellIs" dxfId="57" priority="54" stopIfTrue="1" operator="greaterThanOrEqual">
      <formula>0.9</formula>
    </cfRule>
  </conditionalFormatting>
  <conditionalFormatting sqref="G34">
    <cfRule type="cellIs" dxfId="56" priority="49" stopIfTrue="1" operator="between">
      <formula>0</formula>
      <formula>0.599</formula>
    </cfRule>
    <cfRule type="cellIs" dxfId="55" priority="50" stopIfTrue="1" operator="between">
      <formula>0.6</formula>
      <formula>0.899</formula>
    </cfRule>
    <cfRule type="cellIs" dxfId="54" priority="51" stopIfTrue="1" operator="greaterThanOrEqual">
      <formula>0.9</formula>
    </cfRule>
  </conditionalFormatting>
  <conditionalFormatting sqref="G23">
    <cfRule type="cellIs" dxfId="53" priority="46" stopIfTrue="1" operator="between">
      <formula>0</formula>
      <formula>0.599</formula>
    </cfRule>
    <cfRule type="cellIs" dxfId="52" priority="47" stopIfTrue="1" operator="between">
      <formula>0.6</formula>
      <formula>0.899</formula>
    </cfRule>
    <cfRule type="cellIs" dxfId="51" priority="48" stopIfTrue="1" operator="greaterThanOrEqual">
      <formula>0.9</formula>
    </cfRule>
  </conditionalFormatting>
  <conditionalFormatting sqref="G24">
    <cfRule type="cellIs" dxfId="50" priority="43" stopIfTrue="1" operator="between">
      <formula>0</formula>
      <formula>0.599</formula>
    </cfRule>
    <cfRule type="cellIs" dxfId="49" priority="44" stopIfTrue="1" operator="between">
      <formula>0.6</formula>
      <formula>0.899</formula>
    </cfRule>
    <cfRule type="cellIs" dxfId="48" priority="45" stopIfTrue="1" operator="greaterThanOrEqual">
      <formula>0.9</formula>
    </cfRule>
  </conditionalFormatting>
  <conditionalFormatting sqref="G26">
    <cfRule type="cellIs" dxfId="47" priority="40" stopIfTrue="1" operator="between">
      <formula>0</formula>
      <formula>0.599</formula>
    </cfRule>
    <cfRule type="cellIs" dxfId="46" priority="41" stopIfTrue="1" operator="between">
      <formula>0.6</formula>
      <formula>0.899</formula>
    </cfRule>
    <cfRule type="cellIs" dxfId="45" priority="42" stopIfTrue="1" operator="greaterThanOrEqual">
      <formula>0.9</formula>
    </cfRule>
  </conditionalFormatting>
  <conditionalFormatting sqref="G27">
    <cfRule type="cellIs" dxfId="44" priority="37" stopIfTrue="1" operator="between">
      <formula>0</formula>
      <formula>0.599</formula>
    </cfRule>
    <cfRule type="cellIs" dxfId="43" priority="38" stopIfTrue="1" operator="between">
      <formula>0.6</formula>
      <formula>0.899</formula>
    </cfRule>
    <cfRule type="cellIs" dxfId="42" priority="39" stopIfTrue="1" operator="greaterThanOrEqual">
      <formula>0.9</formula>
    </cfRule>
  </conditionalFormatting>
  <conditionalFormatting sqref="G28">
    <cfRule type="cellIs" dxfId="41" priority="34" stopIfTrue="1" operator="between">
      <formula>0</formula>
      <formula>0.599</formula>
    </cfRule>
    <cfRule type="cellIs" dxfId="40" priority="35" stopIfTrue="1" operator="between">
      <formula>0.6</formula>
      <formula>0.899</formula>
    </cfRule>
    <cfRule type="cellIs" dxfId="39" priority="36" stopIfTrue="1" operator="greaterThanOrEqual">
      <formula>0.9</formula>
    </cfRule>
  </conditionalFormatting>
  <conditionalFormatting sqref="G29">
    <cfRule type="cellIs" dxfId="38" priority="31" stopIfTrue="1" operator="between">
      <formula>0</formula>
      <formula>0.599</formula>
    </cfRule>
    <cfRule type="cellIs" dxfId="37" priority="32" stopIfTrue="1" operator="between">
      <formula>0.6</formula>
      <formula>0.899</formula>
    </cfRule>
    <cfRule type="cellIs" dxfId="36" priority="33" stopIfTrue="1" operator="greaterThanOrEqual">
      <formula>0.9</formula>
    </cfRule>
  </conditionalFormatting>
  <conditionalFormatting sqref="G31">
    <cfRule type="cellIs" dxfId="35" priority="28" stopIfTrue="1" operator="between">
      <formula>0</formula>
      <formula>0.599</formula>
    </cfRule>
    <cfRule type="cellIs" dxfId="34" priority="29" stopIfTrue="1" operator="between">
      <formula>0.6</formula>
      <formula>0.899</formula>
    </cfRule>
    <cfRule type="cellIs" dxfId="33" priority="30" stopIfTrue="1" operator="greaterThanOrEqual">
      <formula>0.9</formula>
    </cfRule>
  </conditionalFormatting>
  <conditionalFormatting sqref="G32">
    <cfRule type="cellIs" dxfId="32" priority="25" stopIfTrue="1" operator="between">
      <formula>0</formula>
      <formula>0.599</formula>
    </cfRule>
    <cfRule type="cellIs" dxfId="31" priority="26" stopIfTrue="1" operator="between">
      <formula>0.6</formula>
      <formula>0.899</formula>
    </cfRule>
    <cfRule type="cellIs" dxfId="30" priority="27" stopIfTrue="1" operator="greaterThanOrEqual">
      <formula>0.9</formula>
    </cfRule>
  </conditionalFormatting>
  <conditionalFormatting sqref="G35">
    <cfRule type="cellIs" dxfId="29" priority="22" stopIfTrue="1" operator="between">
      <formula>0</formula>
      <formula>0.599</formula>
    </cfRule>
    <cfRule type="cellIs" dxfId="28" priority="23" stopIfTrue="1" operator="between">
      <formula>0.6</formula>
      <formula>0.899</formula>
    </cfRule>
    <cfRule type="cellIs" dxfId="27" priority="24" stopIfTrue="1" operator="greaterThanOrEqual">
      <formula>0.9</formula>
    </cfRule>
  </conditionalFormatting>
  <conditionalFormatting sqref="G37">
    <cfRule type="cellIs" dxfId="26" priority="19" stopIfTrue="1" operator="between">
      <formula>0</formula>
      <formula>0.599</formula>
    </cfRule>
    <cfRule type="cellIs" dxfId="25" priority="20" stopIfTrue="1" operator="between">
      <formula>0.6</formula>
      <formula>0.899</formula>
    </cfRule>
    <cfRule type="cellIs" dxfId="24" priority="21" stopIfTrue="1" operator="greaterThanOrEqual">
      <formula>0.9</formula>
    </cfRule>
  </conditionalFormatting>
  <conditionalFormatting sqref="G30">
    <cfRule type="cellIs" dxfId="23" priority="16" stopIfTrue="1" operator="between">
      <formula>0</formula>
      <formula>0.599</formula>
    </cfRule>
    <cfRule type="cellIs" dxfId="22" priority="17" stopIfTrue="1" operator="between">
      <formula>0.6</formula>
      <formula>0.899</formula>
    </cfRule>
    <cfRule type="cellIs" dxfId="21" priority="18" stopIfTrue="1" operator="greaterThanOrEqual">
      <formula>0.9</formula>
    </cfRule>
  </conditionalFormatting>
  <conditionalFormatting sqref="G36">
    <cfRule type="cellIs" dxfId="20" priority="13" stopIfTrue="1" operator="between">
      <formula>0</formula>
      <formula>0.599</formula>
    </cfRule>
    <cfRule type="cellIs" dxfId="19" priority="14" stopIfTrue="1" operator="between">
      <formula>0.6</formula>
      <formula>0.899</formula>
    </cfRule>
    <cfRule type="cellIs" dxfId="18" priority="15" stopIfTrue="1" operator="greaterThanOrEqual">
      <formula>0.9</formula>
    </cfRule>
  </conditionalFormatting>
  <conditionalFormatting sqref="G38">
    <cfRule type="cellIs" dxfId="17" priority="10" stopIfTrue="1" operator="between">
      <formula>0</formula>
      <formula>0.599</formula>
    </cfRule>
    <cfRule type="cellIs" dxfId="16" priority="11" stopIfTrue="1" operator="between">
      <formula>0.6</formula>
      <formula>0.899</formula>
    </cfRule>
    <cfRule type="cellIs" dxfId="15" priority="12" stopIfTrue="1" operator="greaterThanOrEqual">
      <formula>0.9</formula>
    </cfRule>
  </conditionalFormatting>
  <conditionalFormatting sqref="G39">
    <cfRule type="cellIs" dxfId="14" priority="7" stopIfTrue="1" operator="between">
      <formula>0</formula>
      <formula>0.599</formula>
    </cfRule>
    <cfRule type="cellIs" dxfId="13" priority="8" stopIfTrue="1" operator="between">
      <formula>0.6</formula>
      <formula>0.899</formula>
    </cfRule>
    <cfRule type="cellIs" dxfId="12" priority="9" stopIfTrue="1" operator="greaterThanOrEqual">
      <formula>0.9</formula>
    </cfRule>
  </conditionalFormatting>
  <conditionalFormatting sqref="G40">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41">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8"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Q42"/>
  <sheetViews>
    <sheetView showGridLines="0" topLeftCell="A19" zoomScale="90" zoomScaleNormal="90" workbookViewId="0">
      <selection activeCell="X35" sqref="X35"/>
    </sheetView>
  </sheetViews>
  <sheetFormatPr defaultColWidth="9.140625" defaultRowHeight="11.25"/>
  <cols>
    <col min="1" max="1" width="1.140625" style="28" customWidth="1"/>
    <col min="2" max="2" width="19.28515625" style="28" customWidth="1"/>
    <col min="3" max="3" width="1.140625" style="28" customWidth="1"/>
    <col min="4" max="4" width="17.140625" style="28" customWidth="1"/>
    <col min="5" max="5" width="17.5703125" style="28" customWidth="1"/>
    <col min="6" max="6" width="9.7109375" style="28" customWidth="1"/>
    <col min="7" max="7" width="13" style="28" customWidth="1"/>
    <col min="8" max="8" width="4.28515625" style="28" customWidth="1"/>
    <col min="9" max="9" width="15.85546875" style="28" customWidth="1"/>
    <col min="10" max="10" width="3.5703125" style="28" customWidth="1"/>
    <col min="11" max="11" width="7.5703125" style="29" customWidth="1"/>
    <col min="12" max="12" width="16.7109375" style="28" customWidth="1"/>
    <col min="13" max="13" width="12" style="28" customWidth="1"/>
    <col min="14" max="14" width="5.42578125" style="28" customWidth="1"/>
    <col min="15" max="15" width="2.5703125" style="28" customWidth="1"/>
    <col min="16" max="16384" width="9.140625" style="28"/>
  </cols>
  <sheetData>
    <row r="1" spans="1:17" ht="38.25" customHeight="1">
      <c r="A1" s="131"/>
      <c r="B1" s="131"/>
      <c r="C1" s="131"/>
      <c r="D1" s="131"/>
      <c r="E1" s="131"/>
      <c r="F1" s="131"/>
      <c r="G1" s="131"/>
      <c r="H1" s="131"/>
      <c r="I1" s="131"/>
      <c r="J1" s="131"/>
      <c r="K1" s="132"/>
      <c r="L1" s="131"/>
      <c r="M1" s="131"/>
      <c r="N1" s="131"/>
    </row>
    <row r="2" spans="1:17" customFormat="1" ht="27.75" customHeight="1">
      <c r="A2" s="3"/>
      <c r="B2" s="987" t="str">
        <f>+"Панель показателей:  "&amp;"  "&amp;IF(+'Ввод данных'!B4="Выберите","",'Ввод данных'!B4&amp;" - ")&amp;IF('Ввод данных'!F6="Выберите","",'Ввод данных'!F6)</f>
        <v>Панель показателей:    Кыргызстан - ВИЧ/СПИД/ТБ</v>
      </c>
      <c r="C2" s="987"/>
      <c r="D2" s="987"/>
      <c r="E2" s="987"/>
      <c r="F2" s="987"/>
      <c r="G2" s="987"/>
      <c r="H2" s="987"/>
      <c r="I2" s="987"/>
      <c r="J2" s="987"/>
      <c r="K2" s="987"/>
      <c r="L2" s="987"/>
      <c r="M2" s="987"/>
      <c r="N2" s="987"/>
      <c r="O2" s="987"/>
      <c r="P2" s="987"/>
      <c r="Q2" s="987"/>
    </row>
    <row r="3" spans="1:17" customFormat="1" ht="18.75">
      <c r="A3" s="3"/>
      <c r="B3" s="115">
        <f>+IF('Ввод данных'!F8="Выберите","",'Ввод данных'!F8)</f>
        <v>0</v>
      </c>
      <c r="C3" s="936"/>
      <c r="D3" s="936"/>
      <c r="E3" s="989"/>
      <c r="F3" s="989"/>
      <c r="G3" s="989"/>
      <c r="H3" s="989"/>
      <c r="I3" s="989"/>
      <c r="J3" s="989"/>
      <c r="K3" s="989"/>
      <c r="L3" s="115" t="str">
        <f>+'Ввод данных'!A16</f>
        <v>Отчетный период</v>
      </c>
      <c r="M3" s="179" t="str">
        <f>+'Ввод данных'!B16</f>
        <v>P1</v>
      </c>
      <c r="N3" s="179"/>
      <c r="O3" s="28"/>
    </row>
    <row r="4" spans="1:17" customFormat="1" ht="15">
      <c r="A4" s="3"/>
      <c r="B4" s="370" t="str">
        <f>+'Ввод данных'!A12</f>
        <v>Последняя оценка:</v>
      </c>
      <c r="C4" s="990" t="str">
        <f>+IF('Ввод данных'!B12="Выберите","",'Ввод данных'!B12)</f>
        <v>A1</v>
      </c>
      <c r="D4" s="990"/>
      <c r="E4" s="935" t="str">
        <f>+'Ввод данных'!B8</f>
        <v>ПРООН</v>
      </c>
      <c r="F4" s="935"/>
      <c r="G4" s="935"/>
      <c r="H4" s="935"/>
      <c r="I4" s="935"/>
      <c r="J4" s="935"/>
      <c r="K4" s="935"/>
      <c r="L4" s="115" t="str">
        <f>+'Ввод данных'!C16</f>
        <v>с:</v>
      </c>
      <c r="M4" s="180">
        <f>+IF(ISBLANK('Ввод данных'!D16),"",'Ввод данных'!D16)</f>
        <v>42552</v>
      </c>
      <c r="N4" s="180"/>
      <c r="O4" s="28"/>
    </row>
    <row r="5" spans="1:17" customFormat="1" ht="18.75" customHeight="1">
      <c r="A5" s="3"/>
      <c r="B5" s="115"/>
      <c r="C5" s="115"/>
      <c r="D5" s="116"/>
      <c r="E5" s="946"/>
      <c r="F5" s="946"/>
      <c r="G5" s="946"/>
      <c r="H5" s="946"/>
      <c r="I5" s="946"/>
      <c r="J5" s="946"/>
      <c r="K5" s="946"/>
      <c r="L5" s="115" t="str">
        <f>+'Ввод данных'!E16</f>
        <v>до:</v>
      </c>
      <c r="M5" s="180">
        <f>+IF(ISBLANK('Ввод данных'!F16),"",'Ввод данных'!F16)</f>
        <v>42735</v>
      </c>
      <c r="N5" s="180"/>
    </row>
    <row r="6" spans="1:17" customFormat="1" ht="22.5" customHeight="1">
      <c r="A6" s="3"/>
      <c r="B6" s="120"/>
      <c r="C6" s="121"/>
      <c r="D6" s="122"/>
      <c r="E6" s="1085" t="s">
        <v>276</v>
      </c>
      <c r="F6" s="1086"/>
      <c r="G6" s="1086"/>
      <c r="H6" s="1086"/>
      <c r="I6" s="1086"/>
      <c r="J6" s="1086"/>
      <c r="K6" s="1086"/>
      <c r="L6" s="2"/>
      <c r="M6" s="2"/>
      <c r="N6" s="2"/>
    </row>
    <row r="7" spans="1:17" s="30" customFormat="1" ht="4.5" customHeight="1">
      <c r="A7" s="133"/>
      <c r="B7" s="134"/>
      <c r="C7" s="134"/>
      <c r="D7" s="134"/>
      <c r="E7" s="134"/>
      <c r="F7" s="134"/>
      <c r="G7" s="134"/>
      <c r="H7" s="134"/>
      <c r="I7" s="134"/>
      <c r="J7" s="134"/>
      <c r="K7" s="134"/>
      <c r="L7" s="135"/>
      <c r="M7" s="135"/>
      <c r="N7" s="136"/>
    </row>
    <row r="8" spans="1:17" s="30" customFormat="1" ht="21" customHeight="1" thickBot="1">
      <c r="A8" s="133"/>
      <c r="B8" s="1087" t="s">
        <v>362</v>
      </c>
      <c r="C8" s="1087"/>
      <c r="D8" s="1087"/>
      <c r="E8" s="1087"/>
      <c r="F8" s="1087"/>
      <c r="G8" s="1087"/>
      <c r="H8" s="1087"/>
      <c r="I8" s="1087"/>
      <c r="J8" s="1087"/>
      <c r="K8" s="1087"/>
      <c r="L8" s="1087"/>
      <c r="M8" s="1087"/>
      <c r="N8" s="1087"/>
    </row>
    <row r="9" spans="1:17" s="30" customFormat="1" ht="3.75" customHeight="1" thickBot="1">
      <c r="A9" s="133"/>
      <c r="B9" s="134"/>
      <c r="C9" s="134"/>
      <c r="D9" s="134"/>
      <c r="E9" s="134"/>
      <c r="F9" s="134"/>
      <c r="G9" s="134"/>
      <c r="H9" s="134"/>
      <c r="I9" s="134"/>
      <c r="J9" s="134"/>
      <c r="K9" s="134"/>
      <c r="L9" s="135"/>
      <c r="M9" s="135"/>
      <c r="N9" s="136"/>
    </row>
    <row r="10" spans="1:17" s="31" customFormat="1" ht="25.5" customHeight="1" thickBot="1">
      <c r="A10" s="137"/>
      <c r="B10" s="1099" t="s">
        <v>313</v>
      </c>
      <c r="C10" s="1100"/>
      <c r="D10" s="1088" t="s">
        <v>354</v>
      </c>
      <c r="E10" s="1089"/>
      <c r="F10" s="1089"/>
      <c r="G10" s="1090"/>
      <c r="H10" s="140"/>
      <c r="I10" s="1088" t="s">
        <v>276</v>
      </c>
      <c r="J10" s="1089"/>
      <c r="K10" s="1089"/>
      <c r="L10" s="1089"/>
      <c r="M10" s="1089"/>
      <c r="N10" s="1090"/>
    </row>
    <row r="11" spans="1:17" s="31" customFormat="1" ht="28.5" customHeight="1">
      <c r="A11" s="137"/>
      <c r="B11" s="331" t="s">
        <v>51</v>
      </c>
      <c r="C11" s="157"/>
      <c r="D11" s="1093" t="str">
        <f>IF(ISBLANK(Финансирование!C9),"",(Финансирование!C9))</f>
        <v>Выплаты в 2016 и в отчетном периоде были произведены ГФ согласно первоначального утвержденного бюджета и графика выплат. В течение данного периода бюджет был изменен согласно фактических потребностей и расходов.</v>
      </c>
      <c r="E11" s="1094"/>
      <c r="F11" s="1094"/>
      <c r="G11" s="1095"/>
      <c r="H11" s="163"/>
      <c r="I11" s="1101"/>
      <c r="J11" s="1102"/>
      <c r="K11" s="1102"/>
      <c r="L11" s="1102"/>
      <c r="M11" s="1102"/>
      <c r="N11" s="1103"/>
    </row>
    <row r="12" spans="1:17" s="31" customFormat="1" ht="27.75" customHeight="1">
      <c r="A12" s="137"/>
      <c r="B12" s="332" t="s">
        <v>52</v>
      </c>
      <c r="C12" s="158"/>
      <c r="D12" s="1063" t="str">
        <f>IF(ISBLANK(Финансирование!C23),"",(Финансирование!C23))</f>
        <v xml:space="preserve">Расходы  связаны с обеспечением всех направлений деятельности программы по задачам. Объем расходов соответствует актуальной стоимости товаров и услуг. </v>
      </c>
      <c r="E12" s="1063"/>
      <c r="F12" s="1063"/>
      <c r="G12" s="1064"/>
      <c r="H12" s="163"/>
      <c r="I12" s="1060"/>
      <c r="J12" s="1061"/>
      <c r="K12" s="1061"/>
      <c r="L12" s="1061"/>
      <c r="M12" s="1061"/>
      <c r="N12" s="1062"/>
    </row>
    <row r="13" spans="1:17" s="31" customFormat="1" ht="26.25" customHeight="1">
      <c r="A13" s="137"/>
      <c r="B13" s="332" t="s">
        <v>53</v>
      </c>
      <c r="C13" s="158"/>
      <c r="D13" s="1057" t="str">
        <f>IF(ISBLANK(Финансирование!K9),"",(Финансирование!K9))</f>
        <v xml:space="preserve">В отчетном период ПРООН произвел выплаты 40 СП  в срок в полном объеме по запросу от СП. </v>
      </c>
      <c r="E13" s="1058"/>
      <c r="F13" s="1058"/>
      <c r="G13" s="1059"/>
      <c r="H13" s="163"/>
      <c r="I13" s="1060"/>
      <c r="J13" s="1061"/>
      <c r="K13" s="1061"/>
      <c r="L13" s="1061"/>
      <c r="M13" s="1061"/>
      <c r="N13" s="1062"/>
    </row>
    <row r="14" spans="1:17" s="31" customFormat="1" ht="28.5" customHeight="1" thickBot="1">
      <c r="A14" s="137"/>
      <c r="B14" s="333" t="s">
        <v>54</v>
      </c>
      <c r="C14" s="159"/>
      <c r="D14" s="1091" t="str">
        <f>IF(ISBLANK(Финансирование!K23),"",(Финансирование!K23))</f>
        <v xml:space="preserve">В отчетном периоде ОП получил продление от ГФ на сдачу отчета в виду работы над разработкой бюджета на дополнительный период с января по июнь 2018 и над перепрограммированием текущего бюджета. До получения платежа от ГФ, ОП использовал  остаток средств, полученных в предыдущем периоде. </v>
      </c>
      <c r="E14" s="1091"/>
      <c r="F14" s="1091"/>
      <c r="G14" s="1092"/>
      <c r="H14" s="163"/>
      <c r="I14" s="1096"/>
      <c r="J14" s="1097"/>
      <c r="K14" s="1097"/>
      <c r="L14" s="1097"/>
      <c r="M14" s="1097"/>
      <c r="N14" s="1098"/>
    </row>
    <row r="15" spans="1:17" s="31" customFormat="1" ht="4.5" customHeight="1">
      <c r="A15" s="137"/>
      <c r="B15" s="160"/>
      <c r="C15" s="161"/>
      <c r="D15" s="162"/>
      <c r="E15" s="162"/>
      <c r="F15" s="162"/>
      <c r="G15" s="162"/>
      <c r="H15" s="163"/>
      <c r="I15" s="164"/>
      <c r="J15" s="164"/>
      <c r="K15" s="164"/>
      <c r="L15" s="164"/>
      <c r="M15" s="164"/>
      <c r="N15" s="164"/>
      <c r="O15" s="71"/>
    </row>
    <row r="16" spans="1:17" s="30" customFormat="1" ht="21" customHeight="1" thickBot="1">
      <c r="A16" s="133"/>
      <c r="B16" s="1087" t="s">
        <v>350</v>
      </c>
      <c r="C16" s="1087"/>
      <c r="D16" s="1087"/>
      <c r="E16" s="1087"/>
      <c r="F16" s="1087"/>
      <c r="G16" s="1087"/>
      <c r="H16" s="1087"/>
      <c r="I16" s="1087"/>
      <c r="J16" s="1087"/>
      <c r="K16" s="1087"/>
      <c r="L16" s="1087"/>
      <c r="M16" s="1087"/>
      <c r="N16" s="1087"/>
    </row>
    <row r="17" spans="1:15" s="31" customFormat="1" ht="3.75" customHeight="1" thickBot="1">
      <c r="A17" s="137"/>
      <c r="B17" s="146"/>
      <c r="C17" s="147"/>
      <c r="D17" s="148"/>
      <c r="E17" s="149"/>
      <c r="F17" s="150"/>
      <c r="G17" s="150"/>
      <c r="H17" s="151"/>
      <c r="I17" s="152"/>
      <c r="J17" s="153"/>
      <c r="K17" s="142"/>
      <c r="L17" s="143"/>
      <c r="M17" s="144"/>
      <c r="N17" s="145"/>
    </row>
    <row r="18" spans="1:15" s="31" customFormat="1" ht="22.5" customHeight="1" thickBot="1">
      <c r="A18" s="137"/>
      <c r="B18" s="1100" t="s">
        <v>277</v>
      </c>
      <c r="C18" s="1104"/>
      <c r="D18" s="1069" t="s">
        <v>354</v>
      </c>
      <c r="E18" s="1070"/>
      <c r="F18" s="1070"/>
      <c r="G18" s="1071"/>
      <c r="H18" s="140"/>
      <c r="I18" s="1065" t="s">
        <v>276</v>
      </c>
      <c r="J18" s="1066"/>
      <c r="K18" s="1066"/>
      <c r="L18" s="1066"/>
      <c r="M18" s="1067"/>
      <c r="N18" s="1068"/>
    </row>
    <row r="19" spans="1:15" s="31" customFormat="1" ht="48.75" customHeight="1">
      <c r="A19" s="137"/>
      <c r="B19" s="334" t="s">
        <v>59</v>
      </c>
      <c r="C19" s="165"/>
      <c r="D19" s="1075" t="str">
        <f>IF(ISBLANK(Управление!C8),"",(Управление!C8))</f>
        <v>Вся работа по выполнению ПУ по компоненту ВИЧ со стороны ПРООН была выполнена в полном объеме на конец 2015 года, новых дополнительных ПУ и ДУС не было. 
Все предваритиельные условия выполнены</v>
      </c>
      <c r="E19" s="1076"/>
      <c r="F19" s="1076"/>
      <c r="G19" s="1077"/>
      <c r="H19" s="166"/>
      <c r="I19" s="1079"/>
      <c r="J19" s="1080"/>
      <c r="K19" s="1080"/>
      <c r="L19" s="1080"/>
      <c r="M19" s="1080"/>
      <c r="N19" s="1081"/>
    </row>
    <row r="20" spans="1:15" ht="30.75" customHeight="1">
      <c r="A20" s="131"/>
      <c r="B20" s="335" t="s">
        <v>60</v>
      </c>
      <c r="C20" s="167"/>
      <c r="D20" s="1057" t="str">
        <f>IF(ISBLANK(Управление!J8),"",(Управление!J8))</f>
        <v>По ВИЧ компоненту - в программном отделе на конец 2016 года была одна вакантная позиция. Дополнительно к основному штату работали 1 Эксперт по ВИЧ и 1 Фармацевт по индивидуальным контрактам
По ТБ компоненту: Координатор гранта ТБ, Финансовый специалист, специалист по амбулаторному лечению и специалист МиО гранта ТБ</v>
      </c>
      <c r="E20" s="1058"/>
      <c r="F20" s="1058"/>
      <c r="G20" s="1078"/>
      <c r="H20" s="166"/>
      <c r="I20" s="1072"/>
      <c r="J20" s="1073"/>
      <c r="K20" s="1073"/>
      <c r="L20" s="1073"/>
      <c r="M20" s="1073"/>
      <c r="N20" s="1074"/>
      <c r="O20" s="32"/>
    </row>
    <row r="21" spans="1:15" ht="31.5" customHeight="1">
      <c r="A21" s="131"/>
      <c r="B21" s="336" t="s">
        <v>61</v>
      </c>
      <c r="C21" s="167"/>
      <c r="D21" s="1057" t="e">
        <f>IF(ISBLANK(Управление!#REF!),"",(Управление!#REF!))</f>
        <v>#REF!</v>
      </c>
      <c r="E21" s="1058"/>
      <c r="F21" s="1058"/>
      <c r="G21" s="1078"/>
      <c r="H21" s="166"/>
      <c r="I21" s="1072"/>
      <c r="J21" s="1073"/>
      <c r="K21" s="1073"/>
      <c r="L21" s="1073"/>
      <c r="M21" s="1073"/>
      <c r="N21" s="1074"/>
      <c r="O21" s="32"/>
    </row>
    <row r="22" spans="1:15" ht="34.5" customHeight="1">
      <c r="A22" s="131"/>
      <c r="B22" s="336" t="s">
        <v>62</v>
      </c>
      <c r="C22" s="167"/>
      <c r="D22" s="1057" t="str">
        <f>IF(ISBLANK(Управление!J20),"",(Управление!J20))</f>
        <v xml:space="preserve"> Все СР предоставили полные отчеты в установленные сроки</v>
      </c>
      <c r="E22" s="1058"/>
      <c r="F22" s="1058"/>
      <c r="G22" s="1078"/>
      <c r="H22" s="166"/>
      <c r="I22" s="1072"/>
      <c r="J22" s="1073"/>
      <c r="K22" s="1073"/>
      <c r="L22" s="1073"/>
      <c r="M22" s="1073"/>
      <c r="N22" s="1074"/>
      <c r="O22" s="32"/>
    </row>
    <row r="23" spans="1:15" ht="33.75" customHeight="1">
      <c r="A23" s="131"/>
      <c r="B23" s="336" t="s">
        <v>63</v>
      </c>
      <c r="C23" s="167"/>
      <c r="D23" s="1057" t="str">
        <f>IF(ISBLANK(Управление!C28),"",(Управление!C28))</f>
        <v>Все закупки были осуществлены в рамках бюджета, одобренного на период июль 2016-декабрь 2017 гг. Учитывая сроки международных поставок, которые составляют от 3 до 9 месяцев, основные заказы на 2017 год были размещены в период с июля по декабрь 2016 года используя средства 2017 года.</v>
      </c>
      <c r="E23" s="1058"/>
      <c r="F23" s="1058"/>
      <c r="G23" s="1078"/>
      <c r="H23" s="166"/>
      <c r="I23" s="1072"/>
      <c r="J23" s="1073"/>
      <c r="K23" s="1073"/>
      <c r="L23" s="1073"/>
      <c r="M23" s="1073"/>
      <c r="N23" s="1074"/>
      <c r="O23" s="32"/>
    </row>
    <row r="24" spans="1:15" ht="39.75" customHeight="1" thickBot="1">
      <c r="A24" s="131"/>
      <c r="B24" s="337" t="s">
        <v>64</v>
      </c>
      <c r="C24" s="168"/>
      <c r="D24" s="1112" t="str">
        <f>IF(ISBLANK(Управление!J28),"",(Управление!J28))</f>
        <v>Представленная информация отражает ситуацию на 31/12/16 (данные ежемесячного отчета по использованию ПТП). Остатки не включают ожидаемые поставки, которые были получены в период январь-июнь 2017г. С учетом данных поставок в начале 2017 г. запасы были восполнены.</v>
      </c>
      <c r="E24" s="1113"/>
      <c r="F24" s="1113"/>
      <c r="G24" s="1114"/>
      <c r="H24" s="166"/>
      <c r="I24" s="1105"/>
      <c r="J24" s="1106"/>
      <c r="K24" s="1106"/>
      <c r="L24" s="1106"/>
      <c r="M24" s="1106"/>
      <c r="N24" s="1107"/>
      <c r="O24" s="32"/>
    </row>
    <row r="25" spans="1:15" ht="4.5" customHeight="1">
      <c r="A25" s="133"/>
      <c r="B25" s="138"/>
      <c r="C25" s="139"/>
      <c r="D25" s="154"/>
      <c r="E25" s="155"/>
      <c r="F25" s="156"/>
      <c r="G25" s="156"/>
      <c r="H25" s="140"/>
      <c r="I25" s="155"/>
      <c r="J25" s="141"/>
      <c r="K25" s="142"/>
      <c r="L25" s="143"/>
      <c r="M25" s="144"/>
      <c r="N25" s="145"/>
      <c r="O25" s="32"/>
    </row>
    <row r="26" spans="1:15" s="30" customFormat="1" ht="21" customHeight="1" thickBot="1">
      <c r="A26" s="133"/>
      <c r="B26" s="1087" t="s">
        <v>390</v>
      </c>
      <c r="C26" s="1087"/>
      <c r="D26" s="1087"/>
      <c r="E26" s="1087"/>
      <c r="F26" s="1087"/>
      <c r="G26" s="1087"/>
      <c r="H26" s="1087"/>
      <c r="I26" s="1087"/>
      <c r="J26" s="1087"/>
      <c r="K26" s="1087"/>
      <c r="L26" s="1087"/>
      <c r="M26" s="1087"/>
      <c r="N26" s="1087"/>
    </row>
    <row r="27" spans="1:15" ht="3.75" customHeight="1" thickBot="1">
      <c r="A27" s="133"/>
      <c r="B27" s="138"/>
      <c r="C27" s="139"/>
      <c r="D27" s="154"/>
      <c r="E27" s="155"/>
      <c r="F27" s="156"/>
      <c r="G27" s="156"/>
      <c r="H27" s="140"/>
      <c r="I27" s="155"/>
      <c r="J27" s="141"/>
      <c r="K27" s="142"/>
      <c r="L27" s="143"/>
      <c r="M27" s="144"/>
      <c r="N27" s="145"/>
      <c r="O27" s="32"/>
    </row>
    <row r="28" spans="1:15" ht="21.75" customHeight="1" thickBot="1">
      <c r="A28" s="131"/>
      <c r="B28" s="1099" t="s">
        <v>361</v>
      </c>
      <c r="C28" s="1104"/>
      <c r="D28" s="1118" t="s">
        <v>354</v>
      </c>
      <c r="E28" s="1119"/>
      <c r="F28" s="1119"/>
      <c r="G28" s="1120"/>
      <c r="H28" s="140"/>
      <c r="I28" s="1118" t="s">
        <v>276</v>
      </c>
      <c r="J28" s="1119"/>
      <c r="K28" s="1119"/>
      <c r="L28" s="1119"/>
      <c r="M28" s="1119"/>
      <c r="N28" s="1120"/>
      <c r="O28" s="32"/>
    </row>
    <row r="29" spans="1:15" ht="29.25" customHeight="1">
      <c r="A29" s="131"/>
      <c r="B29" s="338" t="s">
        <v>278</v>
      </c>
      <c r="C29" s="169"/>
      <c r="D29" s="1121" t="str">
        <f>IF(ISBLANK(Программа!C44),"",(Программа!C44))</f>
        <v>Мотивационной поддержкой были охвачены все больные ЛУ-ТБ, которые не прерывали лечение более  5 дней.</v>
      </c>
      <c r="E29" s="1122"/>
      <c r="F29" s="1122"/>
      <c r="G29" s="1123"/>
      <c r="H29" s="166"/>
      <c r="I29" s="1108"/>
      <c r="J29" s="1109"/>
      <c r="K29" s="1109"/>
      <c r="L29" s="1109"/>
      <c r="M29" s="1109"/>
      <c r="N29" s="1110"/>
      <c r="O29" s="32"/>
    </row>
    <row r="30" spans="1:15" ht="21.95" customHeight="1">
      <c r="A30" s="131"/>
      <c r="B30" s="339" t="s">
        <v>279</v>
      </c>
      <c r="C30" s="170"/>
      <c r="D30" s="1111" t="str">
        <f>IF(ISBLANK(Программа!G44),"",(Программа!G44))</f>
        <v>Мотивационные выплаты для больных с чувствительной формой был включен в 2016 году и охватывает больных с чувствительной формой ТБ и ПЛУ-ТБ, которые не прерывают лечение только на амбулаторной фазе лечения..</v>
      </c>
      <c r="E30" s="1083"/>
      <c r="F30" s="1083"/>
      <c r="G30" s="1084"/>
      <c r="H30" s="166"/>
      <c r="I30" s="1054"/>
      <c r="J30" s="1055"/>
      <c r="K30" s="1055"/>
      <c r="L30" s="1055"/>
      <c r="M30" s="1055"/>
      <c r="N30" s="1056"/>
      <c r="O30" s="32"/>
    </row>
    <row r="31" spans="1:15" ht="21.95" customHeight="1">
      <c r="A31" s="131"/>
      <c r="B31" s="339" t="s">
        <v>280</v>
      </c>
      <c r="C31" s="170"/>
      <c r="D31" s="1111" t="str">
        <f>IF(ISBLANK(Программа!M44),"",(Программа!M44))</f>
        <v>Данный индикатор показывает охват ранее леченных тестом на лекарственную чувствительность.</v>
      </c>
      <c r="E31" s="1083"/>
      <c r="F31" s="1083"/>
      <c r="G31" s="1084"/>
      <c r="H31" s="166"/>
      <c r="I31" s="1054"/>
      <c r="J31" s="1055"/>
      <c r="K31" s="1055"/>
      <c r="L31" s="1055"/>
      <c r="M31" s="1055"/>
      <c r="N31" s="1056"/>
      <c r="O31" s="32"/>
    </row>
    <row r="32" spans="1:15" ht="21.95" customHeight="1">
      <c r="A32" s="131"/>
      <c r="B32" s="340" t="s">
        <v>55</v>
      </c>
      <c r="C32" s="170"/>
      <c r="D32" s="1082" t="str">
        <f>IF(ISBLANK(Программа!L57),"",(Программа!L57))</f>
        <v>Данный индикатор достиг  70% выполнения, мотивационную поддержку в виде денежных выплат получают только приверженные пациенты не прерывающие лечение более 5 дней.</v>
      </c>
      <c r="E32" s="1083"/>
      <c r="F32" s="1083"/>
      <c r="G32" s="1084"/>
      <c r="H32" s="166"/>
      <c r="I32" s="1054"/>
      <c r="J32" s="1055"/>
      <c r="K32" s="1055"/>
      <c r="L32" s="1055"/>
      <c r="M32" s="1055"/>
      <c r="N32" s="1056"/>
      <c r="O32" s="32"/>
    </row>
    <row r="33" spans="1:15" ht="42.75" customHeight="1">
      <c r="A33" s="131"/>
      <c r="B33" s="340" t="s">
        <v>56</v>
      </c>
      <c r="C33" s="170"/>
      <c r="D33" s="1082" t="str">
        <f>IF(ISBLANK(Программа!L58),"",(Программа!L58))</f>
        <v>Данный индикатор достиг выполнение 121%, мотивационную поддержку в виде денежных выплат получают только приверженные пациенты не прерывающие лечение более 5 дней только на амбулаторной стадии лечения.</v>
      </c>
      <c r="E33" s="1083"/>
      <c r="F33" s="1083"/>
      <c r="G33" s="1084"/>
      <c r="H33" s="166"/>
      <c r="I33" s="1127"/>
      <c r="J33" s="1128"/>
      <c r="K33" s="1128"/>
      <c r="L33" s="1128"/>
      <c r="M33" s="1128"/>
      <c r="N33" s="1129"/>
      <c r="O33" s="32"/>
    </row>
    <row r="34" spans="1:15" ht="21.95" customHeight="1">
      <c r="A34" s="131"/>
      <c r="B34" s="340" t="s">
        <v>57</v>
      </c>
      <c r="C34" s="170"/>
      <c r="D34" s="1082" t="str">
        <f>IF(ISBLANK(Программа!L59),"",(Программа!L59))</f>
        <v>Данный индикатор показывает охват ранее леченных тестом на лекарственную чувствительность и был выполнен на 101%</v>
      </c>
      <c r="E34" s="1083"/>
      <c r="F34" s="1083"/>
      <c r="G34" s="1084"/>
      <c r="H34" s="166"/>
      <c r="I34" s="1054"/>
      <c r="J34" s="1055"/>
      <c r="K34" s="1055"/>
      <c r="L34" s="1055"/>
      <c r="M34" s="1055"/>
      <c r="N34" s="1056"/>
      <c r="O34" s="32"/>
    </row>
    <row r="35" spans="1:15" ht="27.75" customHeight="1">
      <c r="A35" s="131"/>
      <c r="B35" s="340" t="s">
        <v>58</v>
      </c>
      <c r="C35" s="208"/>
      <c r="D35" s="1082" t="e">
        <f>IF(ISBLANK(Программа!#REF!),"",(Программа!#REF!))</f>
        <v>#REF!</v>
      </c>
      <c r="E35" s="1083"/>
      <c r="F35" s="1083"/>
      <c r="G35" s="1084"/>
      <c r="H35" s="166"/>
      <c r="I35" s="1054"/>
      <c r="J35" s="1055"/>
      <c r="K35" s="1055"/>
      <c r="L35" s="1055"/>
      <c r="M35" s="1055"/>
      <c r="N35" s="1056"/>
      <c r="O35" s="32"/>
    </row>
    <row r="36" spans="1:15" ht="21.95" customHeight="1">
      <c r="A36" s="131"/>
      <c r="B36" s="340" t="s">
        <v>65</v>
      </c>
      <c r="C36" s="208"/>
      <c r="D36" s="1082" t="str">
        <f>IF(ISBLANK(Программа!L61),"",(Программа!L61))</f>
        <v>В Q2-3 2017 686 пациентов с устойчивыми формами туберкулеза были включены в лечение препаратами второй линии против 662 целевого количества и составило 103%. В это количество больных 643  покрыты из Глобального фонда, а 43 пациента на средства  MSF. В гражданском секторе здравоохранения взяты на лечение 658 пациентов, в тюремном секторе - 28 человек. В дополнение к 686 пациентам также начали лечение 205 пациентов с полирезистентной формой ТБ, которые также были закуплены ПРООН. Эти пациенты не отражены в  данном показателе из-за  его определения.</v>
      </c>
      <c r="E36" s="1083"/>
      <c r="F36" s="1083"/>
      <c r="G36" s="1084"/>
      <c r="H36" s="166"/>
      <c r="I36" s="1054"/>
      <c r="J36" s="1055"/>
      <c r="K36" s="1055"/>
      <c r="L36" s="1055"/>
      <c r="M36" s="1055"/>
      <c r="N36" s="1056"/>
      <c r="O36" s="32"/>
    </row>
    <row r="37" spans="1:15" ht="21.95" customHeight="1">
      <c r="A37" s="131"/>
      <c r="B37" s="340" t="s">
        <v>66</v>
      </c>
      <c r="C37" s="208"/>
      <c r="D37" s="1082" t="str">
        <f>IF(ISBLANK(Программа!L62),"",(Программа!L62))</f>
        <v xml:space="preserve"> 
За отчетный период Q1-4 2017 13121 пациентов с симптомами, указывающими на туберкулез, прошли обследование мокроты методом GX. Из них 2440 случаев были подтверждены как активный туберкулез, что сотавило 18,6%.
</v>
      </c>
      <c r="E37" s="1083"/>
      <c r="F37" s="1083"/>
      <c r="G37" s="1084"/>
      <c r="H37" s="166"/>
      <c r="I37" s="1054"/>
      <c r="J37" s="1055"/>
      <c r="K37" s="1055"/>
      <c r="L37" s="1055"/>
      <c r="M37" s="1055"/>
      <c r="N37" s="1056"/>
      <c r="O37" s="32"/>
    </row>
    <row r="38" spans="1:15" ht="21.95" customHeight="1">
      <c r="A38" s="131"/>
      <c r="B38" s="340" t="s">
        <v>67</v>
      </c>
      <c r="C38" s="208"/>
      <c r="D38" s="1082" t="e">
        <f>IF(ISBLANK(Программа!#REF!),"",(Программа!#REF!))</f>
        <v>#REF!</v>
      </c>
      <c r="E38" s="1083"/>
      <c r="F38" s="1083"/>
      <c r="G38" s="1084"/>
      <c r="H38" s="166"/>
      <c r="I38" s="1054"/>
      <c r="J38" s="1055"/>
      <c r="K38" s="1055"/>
      <c r="L38" s="1055"/>
      <c r="M38" s="1055"/>
      <c r="N38" s="1056"/>
      <c r="O38" s="32"/>
    </row>
    <row r="39" spans="1:15" ht="21.95" customHeight="1">
      <c r="A39" s="131"/>
      <c r="B39" s="340" t="s">
        <v>68</v>
      </c>
      <c r="C39" s="208"/>
      <c r="D39" s="1082" t="e">
        <f>IF(ISBLANK(Программа!#REF!),"",(Программа!#REF!))</f>
        <v>#REF!</v>
      </c>
      <c r="E39" s="1083"/>
      <c r="F39" s="1083"/>
      <c r="G39" s="1084"/>
      <c r="H39" s="166"/>
      <c r="I39" s="1054"/>
      <c r="J39" s="1055"/>
      <c r="K39" s="1055"/>
      <c r="L39" s="1055"/>
      <c r="M39" s="1055"/>
      <c r="N39" s="1056"/>
      <c r="O39" s="32"/>
    </row>
    <row r="40" spans="1:15" ht="21.95" customHeight="1">
      <c r="A40" s="131"/>
      <c r="B40" s="340" t="s">
        <v>69</v>
      </c>
      <c r="C40" s="208"/>
      <c r="D40" s="1082" t="e">
        <f>IF(ISBLANK(Программа!#REF!),"",(Программа!#REF!))</f>
        <v>#REF!</v>
      </c>
      <c r="E40" s="1083"/>
      <c r="F40" s="1083"/>
      <c r="G40" s="1084"/>
      <c r="H40" s="166"/>
      <c r="I40" s="1054"/>
      <c r="J40" s="1055"/>
      <c r="K40" s="1055"/>
      <c r="L40" s="1055"/>
      <c r="M40" s="1055"/>
      <c r="N40" s="1056"/>
      <c r="O40" s="32"/>
    </row>
    <row r="41" spans="1:15" ht="21.95" customHeight="1" thickBot="1">
      <c r="A41" s="131"/>
      <c r="B41" s="396" t="s">
        <v>70</v>
      </c>
      <c r="C41" s="171"/>
      <c r="D41" s="1115" t="e">
        <f>IF(ISBLANK(Программа!#REF!),"",(Программа!#REF!))</f>
        <v>#REF!</v>
      </c>
      <c r="E41" s="1116"/>
      <c r="F41" s="1116"/>
      <c r="G41" s="1117"/>
      <c r="H41" s="166"/>
      <c r="I41" s="1124"/>
      <c r="J41" s="1125"/>
      <c r="K41" s="1125"/>
      <c r="L41" s="1125"/>
      <c r="M41" s="1125"/>
      <c r="N41" s="1126"/>
      <c r="O41" s="32"/>
    </row>
    <row r="42" spans="1:15" ht="14.25">
      <c r="A42" s="131"/>
      <c r="B42" s="172"/>
      <c r="C42" s="172"/>
      <c r="D42" s="173"/>
      <c r="E42" s="131"/>
      <c r="F42" s="172"/>
      <c r="G42" s="172"/>
      <c r="H42" s="131"/>
      <c r="I42" s="174"/>
      <c r="J42" s="131"/>
      <c r="K42" s="175"/>
      <c r="L42" s="175"/>
      <c r="M42" s="175"/>
      <c r="N42" s="175"/>
      <c r="O42" s="32"/>
    </row>
  </sheetData>
  <sheetProtection password="CFC9" sheet="1"/>
  <mergeCells count="65">
    <mergeCell ref="D41:G41"/>
    <mergeCell ref="I28:N28"/>
    <mergeCell ref="D40:G40"/>
    <mergeCell ref="D34:G34"/>
    <mergeCell ref="D29:G29"/>
    <mergeCell ref="D28:G28"/>
    <mergeCell ref="I34:N34"/>
    <mergeCell ref="D35:G35"/>
    <mergeCell ref="I41:N41"/>
    <mergeCell ref="I35:N35"/>
    <mergeCell ref="I36:N36"/>
    <mergeCell ref="I37:N37"/>
    <mergeCell ref="I38:N38"/>
    <mergeCell ref="I40:N40"/>
    <mergeCell ref="I33:N33"/>
    <mergeCell ref="D31:G31"/>
    <mergeCell ref="D30:G30"/>
    <mergeCell ref="D32:G32"/>
    <mergeCell ref="D24:G24"/>
    <mergeCell ref="I30:N30"/>
    <mergeCell ref="I31:N31"/>
    <mergeCell ref="B26:N26"/>
    <mergeCell ref="D23:G23"/>
    <mergeCell ref="I21:N21"/>
    <mergeCell ref="I22:N22"/>
    <mergeCell ref="I23:N23"/>
    <mergeCell ref="I29:N29"/>
    <mergeCell ref="B2:Q2"/>
    <mergeCell ref="E5:K5"/>
    <mergeCell ref="E3:K3"/>
    <mergeCell ref="C4:D4"/>
    <mergeCell ref="E4:K4"/>
    <mergeCell ref="C3:D3"/>
    <mergeCell ref="D39:G39"/>
    <mergeCell ref="E6:K6"/>
    <mergeCell ref="B8:N8"/>
    <mergeCell ref="I10:N10"/>
    <mergeCell ref="B16:N16"/>
    <mergeCell ref="D14:G14"/>
    <mergeCell ref="D11:G11"/>
    <mergeCell ref="I14:N14"/>
    <mergeCell ref="B10:C10"/>
    <mergeCell ref="D10:G10"/>
    <mergeCell ref="I11:N11"/>
    <mergeCell ref="B18:C18"/>
    <mergeCell ref="B28:C28"/>
    <mergeCell ref="I24:N24"/>
    <mergeCell ref="I32:N32"/>
    <mergeCell ref="D22:G22"/>
    <mergeCell ref="I39:N39"/>
    <mergeCell ref="D13:G13"/>
    <mergeCell ref="I12:N12"/>
    <mergeCell ref="D12:G12"/>
    <mergeCell ref="I13:N13"/>
    <mergeCell ref="I18:N18"/>
    <mergeCell ref="D18:G18"/>
    <mergeCell ref="I20:N20"/>
    <mergeCell ref="D19:G19"/>
    <mergeCell ref="D21:G21"/>
    <mergeCell ref="D20:G20"/>
    <mergeCell ref="I19:N19"/>
    <mergeCell ref="D38:G38"/>
    <mergeCell ref="D37:G37"/>
    <mergeCell ref="D36:G36"/>
    <mergeCell ref="D33:G33"/>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8"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Normal="110" zoomScaleSheetLayoutView="100" workbookViewId="0">
      <selection activeCell="B14" sqref="B14:E15"/>
    </sheetView>
  </sheetViews>
  <sheetFormatPr defaultColWidth="11" defaultRowHeight="15"/>
  <cols>
    <col min="1" max="1" width="8.8554687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931" t="str">
        <f>+"Панель показателей:  "&amp;"  "&amp;IF(+'Ввод данных'!B4="Выберите","",'Ввод данных'!B4&amp;" - ")&amp;IF('Ввод данных'!F6="Выберите","",'Ввод данных'!F6)</f>
        <v>Панель показателей:    Кыргызстан - ВИЧ/СПИД/ТБ</v>
      </c>
      <c r="C2" s="931"/>
      <c r="D2" s="931"/>
      <c r="E2" s="931"/>
      <c r="F2" s="931"/>
      <c r="G2" s="931"/>
      <c r="H2" s="931"/>
      <c r="I2" s="931"/>
      <c r="J2" s="931"/>
      <c r="K2" s="931"/>
      <c r="L2" s="931"/>
    </row>
    <row r="3" spans="1:13">
      <c r="B3" s="23">
        <f>+IF('Ввод данных'!F8="Выберите","",'Ввод данных'!F8)</f>
        <v>0</v>
      </c>
      <c r="C3" s="1212"/>
      <c r="D3" s="1212"/>
      <c r="E3" s="946"/>
      <c r="F3" s="946"/>
      <c r="G3" s="946"/>
      <c r="H3" s="946"/>
      <c r="I3" s="946"/>
      <c r="J3" s="947" t="str">
        <f>+'Ввод данных'!A16</f>
        <v>Отчетный период</v>
      </c>
      <c r="K3" s="947"/>
      <c r="L3" s="179" t="str">
        <f>+'Ввод данных'!B16</f>
        <v>P1</v>
      </c>
      <c r="M3" s="81"/>
    </row>
    <row r="4" spans="1:13">
      <c r="B4" s="371" t="str">
        <f>+'Ввод данных'!A12</f>
        <v>Последняя оценка:</v>
      </c>
      <c r="C4" s="1206" t="str">
        <f>+IF('Ввод данных'!B12="Выберите","",'Ввод данных'!B12)</f>
        <v>A1</v>
      </c>
      <c r="D4" s="1206"/>
      <c r="E4" s="946" t="str">
        <f>+'Ввод данных'!B8</f>
        <v>ПРООН</v>
      </c>
      <c r="F4" s="946"/>
      <c r="G4" s="946"/>
      <c r="H4" s="946"/>
      <c r="I4" s="946"/>
      <c r="J4" s="947" t="str">
        <f>+'Ввод данных'!C16</f>
        <v>с:</v>
      </c>
      <c r="K4" s="1209"/>
      <c r="L4" s="180">
        <f>+IF(ISBLANK('Ввод данных'!D16),"",'Ввод данных'!D16)</f>
        <v>42552</v>
      </c>
    </row>
    <row r="5" spans="1:13" ht="18.75" customHeight="1">
      <c r="B5" s="23"/>
      <c r="C5" s="23"/>
      <c r="D5" s="946"/>
      <c r="E5" s="946"/>
      <c r="F5" s="946"/>
      <c r="G5" s="946"/>
      <c r="H5" s="946"/>
      <c r="I5" s="946"/>
      <c r="J5" s="946"/>
      <c r="K5" s="23" t="str">
        <f>+'Ввод данных'!E16</f>
        <v>до:</v>
      </c>
      <c r="L5" s="180">
        <f>+IF(ISBLANK('Ввод данных'!F16),"",'Ввод данных'!F16)</f>
        <v>42735</v>
      </c>
    </row>
    <row r="6" spans="1:13" ht="18.75">
      <c r="B6" s="22"/>
      <c r="C6" s="23"/>
      <c r="D6" s="24"/>
      <c r="E6" s="1210" t="s">
        <v>347</v>
      </c>
      <c r="F6" s="1211"/>
      <c r="G6" s="1211"/>
      <c r="H6" s="1211"/>
      <c r="I6" s="1211"/>
    </row>
    <row r="7" spans="1:13" ht="18.75">
      <c r="E7" s="69"/>
      <c r="F7" s="69"/>
      <c r="G7" s="69"/>
      <c r="H7" s="69"/>
      <c r="I7" s="69"/>
    </row>
    <row r="8" spans="1:13" s="30" customFormat="1" ht="21" customHeight="1" thickBot="1">
      <c r="B8" s="72" t="s">
        <v>387</v>
      </c>
      <c r="C8" s="72"/>
      <c r="D8" s="72"/>
      <c r="E8" s="72"/>
      <c r="F8" s="72"/>
      <c r="G8" s="72"/>
      <c r="H8" s="72"/>
      <c r="I8" s="72"/>
      <c r="J8" s="72"/>
      <c r="K8" s="72"/>
      <c r="L8" s="72"/>
    </row>
    <row r="9" spans="1:13" ht="6" customHeight="1">
      <c r="B9" s="70"/>
    </row>
    <row r="10" spans="1:13">
      <c r="B10" s="1213"/>
      <c r="C10" s="1214"/>
      <c r="D10" s="1214"/>
      <c r="E10" s="1214"/>
      <c r="F10" s="1214"/>
      <c r="G10" s="1214"/>
      <c r="H10" s="1214"/>
      <c r="I10" s="1214"/>
      <c r="J10" s="1214"/>
      <c r="K10" s="1214"/>
      <c r="L10" s="1215"/>
    </row>
    <row r="11" spans="1:13">
      <c r="B11" s="1216"/>
      <c r="C11" s="1217"/>
      <c r="D11" s="1217"/>
      <c r="E11" s="1217"/>
      <c r="F11" s="1217"/>
      <c r="G11" s="1217"/>
      <c r="H11" s="1217"/>
      <c r="I11" s="1217"/>
      <c r="J11" s="1217"/>
      <c r="K11" s="1217"/>
      <c r="L11" s="1218"/>
    </row>
    <row r="12" spans="1:13" ht="15.75" thickBot="1"/>
    <row r="13" spans="1:13" ht="26.25" customHeight="1" thickBot="1">
      <c r="B13" s="1153" t="s">
        <v>386</v>
      </c>
      <c r="C13" s="1154"/>
      <c r="D13" s="1154"/>
      <c r="E13" s="1156"/>
      <c r="F13" s="73"/>
      <c r="G13" s="1140" t="s">
        <v>338</v>
      </c>
      <c r="H13" s="1141"/>
      <c r="I13" s="1141"/>
      <c r="J13" s="74" t="s">
        <v>281</v>
      </c>
      <c r="K13" s="1141" t="s">
        <v>282</v>
      </c>
      <c r="L13" s="1219"/>
    </row>
    <row r="14" spans="1:13">
      <c r="A14" s="1191" t="s">
        <v>259</v>
      </c>
      <c r="B14" s="1184"/>
      <c r="C14" s="1184"/>
      <c r="D14" s="1184"/>
      <c r="E14" s="1185"/>
      <c r="F14" s="43"/>
      <c r="G14" s="1194"/>
      <c r="H14" s="1145"/>
      <c r="I14" s="1145"/>
      <c r="J14" s="1149"/>
      <c r="K14" s="1207"/>
      <c r="L14" s="1208"/>
    </row>
    <row r="15" spans="1:13" ht="32.25" customHeight="1">
      <c r="A15" s="1192"/>
      <c r="B15" s="1184"/>
      <c r="C15" s="1184"/>
      <c r="D15" s="1184"/>
      <c r="E15" s="1185"/>
      <c r="F15" s="43"/>
      <c r="G15" s="1146"/>
      <c r="H15" s="1147"/>
      <c r="I15" s="1147"/>
      <c r="J15" s="1142"/>
      <c r="K15" s="1132"/>
      <c r="L15" s="1133"/>
    </row>
    <row r="16" spans="1:13">
      <c r="A16" s="1192"/>
      <c r="B16" s="1184"/>
      <c r="C16" s="1184"/>
      <c r="D16" s="1184"/>
      <c r="E16" s="1185"/>
      <c r="F16" s="43"/>
      <c r="G16" s="1146"/>
      <c r="H16" s="1147"/>
      <c r="I16" s="1147"/>
      <c r="J16" s="1148"/>
      <c r="K16" s="1130"/>
      <c r="L16" s="1131"/>
    </row>
    <row r="17" spans="1:12" ht="78.75" customHeight="1">
      <c r="A17" s="1192"/>
      <c r="B17" s="1184"/>
      <c r="C17" s="1184"/>
      <c r="D17" s="1184"/>
      <c r="E17" s="1185"/>
      <c r="F17" s="43"/>
      <c r="G17" s="1146"/>
      <c r="H17" s="1147"/>
      <c r="I17" s="1147"/>
      <c r="J17" s="1142"/>
      <c r="K17" s="1132"/>
      <c r="L17" s="1133"/>
    </row>
    <row r="18" spans="1:12">
      <c r="A18" s="1192"/>
      <c r="B18" s="1184"/>
      <c r="C18" s="1184"/>
      <c r="D18" s="1184"/>
      <c r="E18" s="1185"/>
      <c r="F18" s="43"/>
      <c r="G18" s="1134"/>
      <c r="H18" s="1135"/>
      <c r="I18" s="1136"/>
      <c r="J18" s="1148"/>
      <c r="K18" s="1130"/>
      <c r="L18" s="1131"/>
    </row>
    <row r="19" spans="1:12" ht="30.75" customHeight="1">
      <c r="A19" s="1192"/>
      <c r="B19" s="1184"/>
      <c r="C19" s="1184"/>
      <c r="D19" s="1184"/>
      <c r="E19" s="1185"/>
      <c r="F19" s="43"/>
      <c r="G19" s="1137"/>
      <c r="H19" s="1138"/>
      <c r="I19" s="1139"/>
      <c r="J19" s="1142"/>
      <c r="K19" s="1132"/>
      <c r="L19" s="1133"/>
    </row>
    <row r="20" spans="1:12">
      <c r="A20" s="1192"/>
      <c r="B20" s="1184"/>
      <c r="C20" s="1184"/>
      <c r="D20" s="1184"/>
      <c r="E20" s="1185"/>
      <c r="F20" s="43"/>
      <c r="G20" s="1146"/>
      <c r="H20" s="1147"/>
      <c r="I20" s="1147"/>
      <c r="J20" s="1148"/>
      <c r="K20" s="1130"/>
      <c r="L20" s="1131"/>
    </row>
    <row r="21" spans="1:12" ht="45.75" customHeight="1">
      <c r="A21" s="1192"/>
      <c r="B21" s="1184"/>
      <c r="C21" s="1184"/>
      <c r="D21" s="1184"/>
      <c r="E21" s="1185"/>
      <c r="F21" s="43"/>
      <c r="G21" s="1146"/>
      <c r="H21" s="1147"/>
      <c r="I21" s="1147"/>
      <c r="J21" s="1142"/>
      <c r="K21" s="1132"/>
      <c r="L21" s="1133"/>
    </row>
    <row r="22" spans="1:12">
      <c r="A22" s="1192"/>
      <c r="B22" s="1184"/>
      <c r="C22" s="1184"/>
      <c r="D22" s="1184"/>
      <c r="E22" s="1185"/>
      <c r="F22" s="43"/>
      <c r="G22" s="1146"/>
      <c r="H22" s="1147"/>
      <c r="I22" s="1147"/>
      <c r="J22" s="1144"/>
      <c r="K22" s="1142"/>
      <c r="L22" s="1143"/>
    </row>
    <row r="23" spans="1:12" ht="34.5" customHeight="1">
      <c r="A23" s="1192"/>
      <c r="B23" s="1184"/>
      <c r="C23" s="1184"/>
      <c r="D23" s="1184"/>
      <c r="E23" s="1185"/>
      <c r="F23" s="43"/>
      <c r="G23" s="1146"/>
      <c r="H23" s="1147"/>
      <c r="I23" s="1147"/>
      <c r="J23" s="1145"/>
      <c r="K23" s="1142"/>
      <c r="L23" s="1143"/>
    </row>
    <row r="24" spans="1:12" ht="15" customHeight="1">
      <c r="A24" s="1192"/>
      <c r="B24" s="1184"/>
      <c r="C24" s="1184"/>
      <c r="D24" s="1184"/>
      <c r="E24" s="1185"/>
      <c r="F24" s="43"/>
      <c r="G24" s="1146"/>
      <c r="H24" s="1147"/>
      <c r="I24" s="1147"/>
      <c r="J24" s="1148"/>
      <c r="K24" s="1223"/>
      <c r="L24" s="1171"/>
    </row>
    <row r="25" spans="1:12" ht="30" customHeight="1" thickBot="1">
      <c r="A25" s="1193"/>
      <c r="B25" s="1186"/>
      <c r="C25" s="1186"/>
      <c r="D25" s="1186"/>
      <c r="E25" s="1187"/>
      <c r="F25" s="43"/>
      <c r="G25" s="1157"/>
      <c r="H25" s="1158"/>
      <c r="I25" s="1158"/>
      <c r="J25" s="1205"/>
      <c r="K25" s="1224"/>
      <c r="L25" s="1174"/>
    </row>
    <row r="27" spans="1:12" ht="18.75" customHeight="1">
      <c r="D27" s="357"/>
      <c r="E27" s="363" t="s">
        <v>388</v>
      </c>
      <c r="F27" s="363"/>
      <c r="G27" s="363"/>
      <c r="H27" s="363"/>
      <c r="I27" s="363"/>
    </row>
    <row r="28" spans="1:12" ht="6" customHeight="1">
      <c r="E28" s="69"/>
      <c r="F28" s="69"/>
      <c r="G28" s="69"/>
      <c r="H28" s="69"/>
      <c r="I28" s="69"/>
    </row>
    <row r="29" spans="1:12" s="30" customFormat="1" ht="21" customHeight="1" thickBot="1">
      <c r="B29" s="72" t="s">
        <v>389</v>
      </c>
      <c r="C29" s="72"/>
      <c r="D29" s="72"/>
      <c r="E29" s="72"/>
      <c r="F29" s="72"/>
      <c r="G29" s="72"/>
      <c r="H29" s="72"/>
      <c r="I29" s="72"/>
      <c r="J29" s="72"/>
      <c r="K29" s="72"/>
      <c r="L29" s="72"/>
    </row>
    <row r="30" spans="1:12" ht="6" customHeight="1" thickBot="1">
      <c r="B30" s="70"/>
    </row>
    <row r="31" spans="1:12" ht="21.75" customHeight="1" thickBot="1">
      <c r="B31" s="1153" t="s">
        <v>338</v>
      </c>
      <c r="C31" s="1154"/>
      <c r="D31" s="1154"/>
      <c r="E31" s="1156"/>
      <c r="F31" s="73"/>
      <c r="G31" s="1153" t="s">
        <v>339</v>
      </c>
      <c r="H31" s="1154"/>
      <c r="I31" s="1155"/>
      <c r="J31" s="74" t="s">
        <v>283</v>
      </c>
      <c r="K31" s="1222" t="s">
        <v>282</v>
      </c>
      <c r="L31" s="1156"/>
    </row>
    <row r="32" spans="1:12" ht="14.25" customHeight="1">
      <c r="A32" s="1150" t="s">
        <v>340</v>
      </c>
      <c r="B32" s="1165"/>
      <c r="C32" s="1166"/>
      <c r="D32" s="1166"/>
      <c r="E32" s="1167"/>
      <c r="F32" s="43"/>
      <c r="G32" s="1188"/>
      <c r="H32" s="1189"/>
      <c r="I32" s="1190"/>
      <c r="J32" s="1221"/>
      <c r="K32" s="1207"/>
      <c r="L32" s="1208"/>
    </row>
    <row r="33" spans="1:12" ht="30" customHeight="1">
      <c r="A33" s="1151"/>
      <c r="B33" s="1137"/>
      <c r="C33" s="1138"/>
      <c r="D33" s="1138"/>
      <c r="E33" s="1168"/>
      <c r="F33" s="43"/>
      <c r="G33" s="1181"/>
      <c r="H33" s="1182"/>
      <c r="I33" s="1183"/>
      <c r="J33" s="1199"/>
      <c r="K33" s="1132"/>
      <c r="L33" s="1133"/>
    </row>
    <row r="34" spans="1:12">
      <c r="A34" s="1151"/>
      <c r="B34" s="1200"/>
      <c r="C34" s="1201"/>
      <c r="D34" s="1201"/>
      <c r="E34" s="1131"/>
      <c r="F34" s="43"/>
      <c r="G34" s="1178"/>
      <c r="H34" s="1179"/>
      <c r="I34" s="1180"/>
      <c r="J34" s="1204"/>
      <c r="K34" s="1225"/>
      <c r="L34" s="1226"/>
    </row>
    <row r="35" spans="1:12" ht="30" customHeight="1">
      <c r="A35" s="1151"/>
      <c r="B35" s="1202"/>
      <c r="C35" s="1203"/>
      <c r="D35" s="1203"/>
      <c r="E35" s="1133"/>
      <c r="F35" s="43"/>
      <c r="G35" s="1181"/>
      <c r="H35" s="1182"/>
      <c r="I35" s="1183"/>
      <c r="J35" s="1199"/>
      <c r="K35" s="1227"/>
      <c r="L35" s="1228"/>
    </row>
    <row r="36" spans="1:12">
      <c r="A36" s="1151"/>
      <c r="B36" s="1169"/>
      <c r="C36" s="1170"/>
      <c r="D36" s="1170"/>
      <c r="E36" s="1171"/>
      <c r="F36" s="43"/>
      <c r="G36" s="1178"/>
      <c r="H36" s="1179"/>
      <c r="I36" s="1180"/>
      <c r="J36" s="1198"/>
      <c r="K36" s="1225"/>
      <c r="L36" s="1226"/>
    </row>
    <row r="37" spans="1:12" ht="45" customHeight="1">
      <c r="A37" s="1151"/>
      <c r="B37" s="1195"/>
      <c r="C37" s="1196"/>
      <c r="D37" s="1196"/>
      <c r="E37" s="1197"/>
      <c r="F37" s="43"/>
      <c r="G37" s="1181"/>
      <c r="H37" s="1182"/>
      <c r="I37" s="1183"/>
      <c r="J37" s="1199"/>
      <c r="K37" s="1227"/>
      <c r="L37" s="1228"/>
    </row>
    <row r="38" spans="1:12">
      <c r="A38" s="1151"/>
      <c r="B38" s="1169"/>
      <c r="C38" s="1170"/>
      <c r="D38" s="1170"/>
      <c r="E38" s="1171"/>
      <c r="F38" s="43"/>
      <c r="G38" s="1159"/>
      <c r="H38" s="1160"/>
      <c r="I38" s="1161"/>
      <c r="J38" s="1198"/>
      <c r="K38" s="1229"/>
      <c r="L38" s="1230"/>
    </row>
    <row r="39" spans="1:12">
      <c r="A39" s="1151"/>
      <c r="B39" s="1195"/>
      <c r="C39" s="1196"/>
      <c r="D39" s="1196"/>
      <c r="E39" s="1197"/>
      <c r="F39" s="43"/>
      <c r="G39" s="1162"/>
      <c r="H39" s="1163"/>
      <c r="I39" s="1164"/>
      <c r="J39" s="1199"/>
      <c r="K39" s="1231"/>
      <c r="L39" s="1232"/>
    </row>
    <row r="40" spans="1:12">
      <c r="A40" s="1151"/>
      <c r="B40" s="1169"/>
      <c r="C40" s="1170"/>
      <c r="D40" s="1170"/>
      <c r="E40" s="1171"/>
      <c r="F40" s="43"/>
      <c r="G40" s="1159"/>
      <c r="H40" s="1160"/>
      <c r="I40" s="1161"/>
      <c r="J40" s="1198"/>
      <c r="K40" s="1229"/>
      <c r="L40" s="1230"/>
    </row>
    <row r="41" spans="1:12">
      <c r="A41" s="1151"/>
      <c r="B41" s="1195"/>
      <c r="C41" s="1196"/>
      <c r="D41" s="1196"/>
      <c r="E41" s="1197"/>
      <c r="F41" s="43"/>
      <c r="G41" s="1162"/>
      <c r="H41" s="1163"/>
      <c r="I41" s="1164"/>
      <c r="J41" s="1199"/>
      <c r="K41" s="1231"/>
      <c r="L41" s="1232"/>
    </row>
    <row r="42" spans="1:12">
      <c r="A42" s="1151"/>
      <c r="B42" s="1169"/>
      <c r="C42" s="1170"/>
      <c r="D42" s="1170"/>
      <c r="E42" s="1171"/>
      <c r="F42" s="43"/>
      <c r="G42" s="1159"/>
      <c r="H42" s="1160"/>
      <c r="I42" s="1161"/>
      <c r="J42" s="1198"/>
      <c r="K42" s="1229"/>
      <c r="L42" s="1230"/>
    </row>
    <row r="43" spans="1:12" ht="15.75" thickBot="1">
      <c r="A43" s="1152"/>
      <c r="B43" s="1172"/>
      <c r="C43" s="1173"/>
      <c r="D43" s="1173"/>
      <c r="E43" s="1174"/>
      <c r="F43" s="43"/>
      <c r="G43" s="1175"/>
      <c r="H43" s="1176"/>
      <c r="I43" s="1177"/>
      <c r="J43" s="1220"/>
      <c r="K43" s="1233"/>
      <c r="L43" s="1234"/>
    </row>
  </sheetData>
  <sheetProtection password="CFC9" sheet="1"/>
  <mergeCells count="66">
    <mergeCell ref="J42:J43"/>
    <mergeCell ref="J32:J33"/>
    <mergeCell ref="K31:L31"/>
    <mergeCell ref="K24:L25"/>
    <mergeCell ref="K34:L35"/>
    <mergeCell ref="K40:L41"/>
    <mergeCell ref="K42:L43"/>
    <mergeCell ref="K36:L37"/>
    <mergeCell ref="K38:L39"/>
    <mergeCell ref="K32:L33"/>
    <mergeCell ref="B2:L2"/>
    <mergeCell ref="C4:D4"/>
    <mergeCell ref="K14:L15"/>
    <mergeCell ref="K16:L17"/>
    <mergeCell ref="E3:I3"/>
    <mergeCell ref="J3:K3"/>
    <mergeCell ref="E4:I4"/>
    <mergeCell ref="J4:K4"/>
    <mergeCell ref="E6:I6"/>
    <mergeCell ref="C3:D3"/>
    <mergeCell ref="D5:J5"/>
    <mergeCell ref="B13:E13"/>
    <mergeCell ref="B14:E15"/>
    <mergeCell ref="B10:L11"/>
    <mergeCell ref="K13:L13"/>
    <mergeCell ref="B18:E19"/>
    <mergeCell ref="B22:E23"/>
    <mergeCell ref="B20:E21"/>
    <mergeCell ref="J20:J21"/>
    <mergeCell ref="G40:I41"/>
    <mergeCell ref="J18:J19"/>
    <mergeCell ref="B38:E39"/>
    <mergeCell ref="B40:E41"/>
    <mergeCell ref="J40:J41"/>
    <mergeCell ref="J38:J39"/>
    <mergeCell ref="B34:E35"/>
    <mergeCell ref="G34:I35"/>
    <mergeCell ref="J34:J35"/>
    <mergeCell ref="B36:E37"/>
    <mergeCell ref="J24:J25"/>
    <mergeCell ref="J36:J37"/>
    <mergeCell ref="A32:A43"/>
    <mergeCell ref="G31:I31"/>
    <mergeCell ref="G20:I21"/>
    <mergeCell ref="G22:I23"/>
    <mergeCell ref="B31:E31"/>
    <mergeCell ref="G24:I25"/>
    <mergeCell ref="G38:I39"/>
    <mergeCell ref="B32:E33"/>
    <mergeCell ref="B42:E43"/>
    <mergeCell ref="G42:I43"/>
    <mergeCell ref="G36:I37"/>
    <mergeCell ref="B24:E25"/>
    <mergeCell ref="G32:I33"/>
    <mergeCell ref="A14:A25"/>
    <mergeCell ref="B16:E17"/>
    <mergeCell ref="G14:I15"/>
    <mergeCell ref="K18:L19"/>
    <mergeCell ref="G18:I19"/>
    <mergeCell ref="G13:I13"/>
    <mergeCell ref="K22:L23"/>
    <mergeCell ref="K20:L21"/>
    <mergeCell ref="J22:J23"/>
    <mergeCell ref="G16:I17"/>
    <mergeCell ref="J16:J17"/>
    <mergeCell ref="J14:J15"/>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8" scale="70" orientation="landscape" r:id="rId1"/>
  <headerFooter alignWithMargins="0">
    <oddFooter>&amp;L&amp;F&amp;C&amp;A&amp;RV1.0          &amp;D</oddFooter>
  </headerFooter>
  <ignoredErrors>
    <ignoredError sqref="C4" unlocked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8DFA6C9-3F96-4413-B912-D348D4E4188B}">
  <ds:schemaRefs>
    <ds:schemaRef ds:uri="http://schemas.microsoft.com/office/2006/metadata/properties"/>
    <ds:schemaRef ds:uri="http://purl.org/dc/dcmitype/"/>
    <ds:schemaRef ds:uri="http://schemas.microsoft.com/office/2006/documentManagement/types"/>
    <ds:schemaRef ds:uri="http://purl.org/dc/elements/1.1/"/>
    <ds:schemaRef ds:uri="http://schemas.microsoft.com/sharepoint/v3"/>
    <ds:schemaRef ds:uri="f127e3a1-6a43-4b35-8211-dfdf2a8cacea"/>
    <ds:schemaRef ds:uri="http://purl.org/dc/terms/"/>
    <ds:schemaRef ds:uri="http://schemas.openxmlformats.org/package/2006/metadata/core-properties"/>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DD02EAF0-2AA9-4A84-A04C-8376A13F02F4}">
  <ds:schemaRefs>
    <ds:schemaRef ds:uri="http://schemas.microsoft.com/sharepoint/v3/contenttype/forms"/>
  </ds:schemaRefs>
</ds:datastoreItem>
</file>

<file path=customXml/itemProps3.xml><?xml version="1.0" encoding="utf-8"?>
<ds:datastoreItem xmlns:ds="http://schemas.openxmlformats.org/officeDocument/2006/customXml" ds:itemID="{FCD7FC6D-C8A1-4CF9-9C6D-60A318F439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Листы</vt:lpstr>
      </vt:variant>
      <vt:variant>
        <vt:i4>12</vt:i4>
      </vt:variant>
      <vt:variant>
        <vt:lpstr>Именованные диапазоны</vt:lpstr>
      </vt:variant>
      <vt:variant>
        <vt:i4>23</vt:i4>
      </vt:variant>
    </vt:vector>
  </HeadingPairs>
  <TitlesOfParts>
    <vt:vector size="35" baseType="lpstr">
      <vt:lpstr>Меню</vt:lpstr>
      <vt:lpstr>Показатели</vt:lpstr>
      <vt:lpstr>Ввод данных</vt:lpstr>
      <vt:lpstr>Сведения о гранте</vt:lpstr>
      <vt:lpstr>Финансирование</vt:lpstr>
      <vt:lpstr>Управление</vt:lpstr>
      <vt:lpstr>Программа</vt:lpstr>
      <vt:lpstr>Рекомендации</vt:lpstr>
      <vt:lpstr>Действия</vt:lpstr>
      <vt:lpstr>Установки</vt:lpstr>
      <vt:lpstr>Акронимы</vt:lpstr>
      <vt:lpstr>Лист1</vt:lpstr>
      <vt:lpstr>Component</vt:lpstr>
      <vt:lpstr>Countries</vt:lpstr>
      <vt:lpstr>Currency</vt:lpstr>
      <vt:lpstr>LFA</vt:lpstr>
      <vt:lpstr>Medicaments</vt:lpstr>
      <vt:lpstr>PERIOD</vt:lpstr>
      <vt:lpstr>Phase</vt:lpstr>
      <vt:lpstr>PrintA</vt:lpstr>
      <vt:lpstr>PrintDataF</vt:lpstr>
      <vt:lpstr>PrintDataM</vt:lpstr>
      <vt:lpstr>PrintF</vt:lpstr>
      <vt:lpstr>PrintGD</vt:lpstr>
      <vt:lpstr>Действия!PrintM</vt:lpstr>
      <vt:lpstr>PrintM</vt:lpstr>
      <vt:lpstr>PrintP</vt:lpstr>
      <vt:lpstr>PrintR</vt:lpstr>
      <vt:lpstr>Rating</vt:lpstr>
      <vt:lpstr>Round</vt:lpstr>
      <vt:lpstr>мва</vt:lpstr>
      <vt:lpstr>Действия!Область_печати</vt:lpstr>
      <vt:lpstr>Программа!Область_печати</vt:lpstr>
      <vt:lpstr>Управление!Область_печати</vt:lpstr>
      <vt:lpstr>Финансирование!Область_печати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CCM_Generic_Dashboard_ru</dc:title>
  <dc:subject>&amp;lt;p&amp;gt;Акронимы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subject>
  <dc:creator>Genc Kastrati</dc:creator>
  <dc:description>&amp;lt;p&amp;gt;Акронимы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  PrintM  PrintM  PrintP  PrintR  Rating  Round       Введите финансовые д&amp;lt;/p&amp;gt;</dc:description>
  <cp:lastModifiedBy>Meerim Bolotbaeva</cp:lastModifiedBy>
  <cp:lastPrinted>2013-09-18T04:23:50Z</cp:lastPrinted>
  <dcterms:created xsi:type="dcterms:W3CDTF">2008-11-20T16:06:13Z</dcterms:created>
  <dcterms:modified xsi:type="dcterms:W3CDTF">2018-07-04T05:34:59Z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SubtType">
    <vt:lpwstr/>
  </property>
  <property fmtid="{D5CDD505-2E9C-101B-9397-08002B2CF9AE}" pid="6" name="gfGrant">
    <vt:lpwstr/>
  </property>
  <property fmtid="{D5CDD505-2E9C-101B-9397-08002B2CF9AE}" pid="7" name="GrantDocType">
    <vt:lpwstr/>
  </property>
  <property fmtid="{D5CDD505-2E9C-101B-9397-08002B2CF9AE}" pid="8" name="IsFinal">
    <vt:lpwstr>NO</vt:lpwstr>
  </property>
  <property fmtid="{D5CDD505-2E9C-101B-9397-08002B2CF9AE}" pid="9" name="EktContentLanguage">
    <vt:i4>1033</vt:i4>
  </property>
  <property fmtid="{D5CDD505-2E9C-101B-9397-08002B2CF9AE}" pid="10" name="EktQuickLink">
    <vt:lpwstr>DownloadAsset.aspx?id=10410</vt:lpwstr>
  </property>
  <property fmtid="{D5CDD505-2E9C-101B-9397-08002B2CF9AE}" pid="11" name="EktContentType">
    <vt:i4>101</vt:i4>
  </property>
  <property fmtid="{D5CDD505-2E9C-101B-9397-08002B2CF9AE}" pid="12" name="EktContentSubType">
    <vt:i4>0</vt:i4>
  </property>
  <property fmtid="{D5CDD505-2E9C-101B-9397-08002B2CF9AE}" pid="13" name="EktFolderName">
    <vt:lpwstr/>
  </property>
  <property fmtid="{D5CDD505-2E9C-101B-9397-08002B2CF9AE}" pid="14" name="EktCmsPath">
    <vt:lpwstr>&amp;lt;p&amp;gt;Акронимы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PrintGD</vt:lpwstr>
  </property>
  <property fmtid="{D5CDD505-2E9C-101B-9397-08002B2CF9AE}" pid="15" name="EktExpiryType">
    <vt:i4>1</vt:i4>
  </property>
  <property fmtid="{D5CDD505-2E9C-101B-9397-08002B2CF9AE}" pid="16" name="EktDateCreated">
    <vt:filetime>2011-06-15T08:55:33Z</vt:filetime>
  </property>
  <property fmtid="{D5CDD505-2E9C-101B-9397-08002B2CF9AE}" pid="17" name="EktDateModified">
    <vt:filetime>2011-06-15T08:55:40Z</vt:filetime>
  </property>
  <property fmtid="{D5CDD505-2E9C-101B-9397-08002B2CF9AE}" pid="18" name="EktTaxCategory">
    <vt:lpwstr> #eksep# \Navigation\documents\ccm #eksep# </vt:lpwstr>
  </property>
  <property fmtid="{D5CDD505-2E9C-101B-9397-08002B2CF9AE}" pid="19" name="EktDisabledTaxCategory">
    <vt:lpwstr/>
  </property>
  <property fmtid="{D5CDD505-2E9C-101B-9397-08002B2CF9AE}" pid="20" name="EktCmsSize">
    <vt:i4>883200</vt:i4>
  </property>
  <property fmtid="{D5CDD505-2E9C-101B-9397-08002B2CF9AE}" pid="21" name="EktSearchable">
    <vt:i4>1</vt:i4>
  </property>
  <property fmtid="{D5CDD505-2E9C-101B-9397-08002B2CF9AE}" pid="22" name="EktEDescription">
    <vt:lpwstr>Summary &amp;lt;p&amp;gt;Акронимы  Установки  Действия  Рекомендации  Программа  Управление  Финансирование  Сведения о гранте  Ввод данных  Показатели  Меню  Component  Countries  Currency  LFA  Medicaments  PERIOD  Phase  PrintA  PrintDataF  PrintDataM  PrintF </vt:lpwstr>
  </property>
  <property fmtid="{D5CDD505-2E9C-101B-9397-08002B2CF9AE}" pid="23" name="EktFile_Size">
    <vt:lpwstr>850 KB</vt:lpwstr>
  </property>
  <property fmtid="{D5CDD505-2E9C-101B-9397-08002B2CF9AE}" pid="24" name="EktFile_Type">
    <vt:lpwstr>XLS</vt:lpwstr>
  </property>
  <property fmtid="{D5CDD505-2E9C-101B-9397-08002B2CF9AE}" pid="25" name="ekttaxonomyenabled">
    <vt:i4>1</vt:i4>
  </property>
</Properties>
</file>